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75" windowWidth="12120" windowHeight="7605" tabRatio="856" activeTab="0"/>
  </bookViews>
  <sheets>
    <sheet name="Cash Model" sheetId="1" r:id="rId1"/>
    <sheet name="Cash Flow Chart" sheetId="2" r:id="rId2"/>
    <sheet name="Prod Chart" sheetId="3" r:id="rId3"/>
    <sheet name="Sheet1" sheetId="4" r:id="rId4"/>
    <sheet name="DISCOUNT TABLES" sheetId="5" r:id="rId5"/>
  </sheets>
  <definedNames>
    <definedName name="YrCC">#REF!</definedName>
  </definedNames>
  <calcPr fullCalcOnLoad="1"/>
</workbook>
</file>

<file path=xl/sharedStrings.xml><?xml version="1.0" encoding="utf-8"?>
<sst xmlns="http://schemas.openxmlformats.org/spreadsheetml/2006/main" count="78" uniqueCount="74">
  <si>
    <t>SIMPLE CASH FLOW ANALYSIS (BFIT, DISCOUNTED)  One Well Queen City Zone at Monson Field</t>
  </si>
  <si>
    <t>BFIT NET CASH FLOW = REVENUE LESS STATE &amp; LOCAL TAXES, OVERHEAD, OPERATING COSTS, AND INVESTMENTS</t>
  </si>
  <si>
    <t>Assumptions:</t>
  </si>
  <si>
    <t>STIMULATED WELL CASE</t>
  </si>
  <si>
    <t>Cost Factors</t>
  </si>
  <si>
    <t>Lease Cost</t>
  </si>
  <si>
    <t>Prospect Fee</t>
  </si>
  <si>
    <t>Drilling and Location Cost</t>
  </si>
  <si>
    <t>Completion and Stimulation Cost</t>
  </si>
  <si>
    <t>Lease Equipment Cost</t>
  </si>
  <si>
    <t>Operating Cost per Year</t>
  </si>
  <si>
    <t>Escalation Rate of Operating Cost  per Year</t>
  </si>
  <si>
    <t>Overhead on Investment (Typically 20%)</t>
  </si>
  <si>
    <t>Overhead on Bonus</t>
  </si>
  <si>
    <t>Overhead on Operating Cost</t>
  </si>
  <si>
    <t>Price &amp; Net Revenue Interest</t>
  </si>
  <si>
    <t>Oil Price per Barrel</t>
  </si>
  <si>
    <t>Gas Price per MCFG</t>
  </si>
  <si>
    <t>Given Working Interest (% Before Pay Out)</t>
  </si>
  <si>
    <t>PROMOTED CASE: 1/3 for 1/4</t>
  </si>
  <si>
    <t>Given Net Revenue Interest (% Before Pay Out)</t>
  </si>
  <si>
    <t>8/8 th Percent Net Interest (Cost of Promote)</t>
  </si>
  <si>
    <t>Actual Net Interest</t>
  </si>
  <si>
    <t>Tax Rates</t>
  </si>
  <si>
    <t>Dollars per BBL times Production Tax Rate is the "Production or Severance Tax."</t>
  </si>
  <si>
    <t>Dollars per BBl times Net Rev. Int. times Tax Rate is the "Ad Valorem Tax."</t>
  </si>
  <si>
    <t>Tax per gross BBL.</t>
  </si>
  <si>
    <t>Severance Tax for Gas.</t>
  </si>
  <si>
    <t>YEAR</t>
  </si>
  <si>
    <t>GROSS OIL (BBL)</t>
  </si>
  <si>
    <t>NET OIL (BBL)</t>
  </si>
  <si>
    <t>OIL REVENUE</t>
  </si>
  <si>
    <t>OIL TAXES</t>
  </si>
  <si>
    <t>NET OIL CASH FLOW</t>
  </si>
  <si>
    <t>GROSS GAS</t>
  </si>
  <si>
    <t>NET GAS</t>
  </si>
  <si>
    <t>GAS REVENUE</t>
  </si>
  <si>
    <t>GAS TAXES</t>
  </si>
  <si>
    <t>NET GAS CASH FLOW</t>
  </si>
  <si>
    <t>AFTER TAX CASH STREAM</t>
  </si>
  <si>
    <t>OPERATING COST</t>
  </si>
  <si>
    <t>OVERHEAD</t>
  </si>
  <si>
    <t>INVESTMENTS</t>
  </si>
  <si>
    <t>NET CASH FLOW</t>
  </si>
  <si>
    <t>CUM CASH FLOW</t>
  </si>
  <si>
    <t>DISCOUNT FACTOR</t>
  </si>
  <si>
    <t>10% DISCOUNTED CF</t>
  </si>
  <si>
    <t>10% CUM DCF</t>
  </si>
  <si>
    <t>15% DISCOUNTED CF</t>
  </si>
  <si>
    <t>15% CUM DCF</t>
  </si>
  <si>
    <t>Diff (15%-10%) of DCF</t>
  </si>
  <si>
    <t>TOTALS:</t>
  </si>
  <si>
    <t>10% Discounting</t>
  </si>
  <si>
    <t>Net Gas of</t>
  </si>
  <si>
    <t>MCFGE with</t>
  </si>
  <si>
    <t>total all Non Tax expenses equates to a</t>
  </si>
  <si>
    <t>F &amp; D Cost per net MCFGE.</t>
  </si>
  <si>
    <t>Discounted P/I Ratio</t>
  </si>
  <si>
    <t>Undiscounted P/I Ratio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</si>
  <si>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</si>
  <si>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</si>
  <si>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</si>
  <si>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</si>
  <si>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</si>
  <si>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</si>
  <si>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</si>
  <si>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</si>
  <si>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</si>
  <si>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</si>
  <si>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</si>
  <si>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NOTE:</t>
  </si>
  <si>
    <t>Cut and paste these these discount factors into the cash flow sheet as desired.</t>
  </si>
  <si>
    <t>The discount factors are calculated by the Annual, Continuous, Uniform Flow method.</t>
  </si>
  <si>
    <t>100% Discounting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</si>
</sst>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  <numFmt numFmtId="170" formatCode="0.0000%"/>
    <numFmt numFmtId="171" formatCode="0.00000000%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0_);_(* \(#,##0.0000\);_(* &quot;-&quot;????_);_(@_)"/>
    <numFmt numFmtId="177" formatCode="_(&quot;$&quot;* #,##0.000_);_(&quot;$&quot;* \(#,##0.0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"/>
    <numFmt numFmtId="183" formatCode="0.0"/>
  </numFmts>
  <fonts count="35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8"/>
      <name val="Arial"/>
      <family val="2"/>
    </font>
    <font>
      <sz val="10.75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sz val="8"/>
      <color indexed="10"/>
      <name val="Arial"/>
      <family val="2"/>
    </font>
    <font>
      <sz val="16.25"/>
      <name val="Arial"/>
      <family val="0"/>
    </font>
    <font>
      <sz val="22.25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/>
    </xf>
    <xf numFmtId="167" fontId="17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165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44" fontId="13" fillId="0" borderId="0" xfId="0" applyNumberFormat="1" applyFont="1" applyAlignment="1">
      <alignment horizontal="center"/>
    </xf>
    <xf numFmtId="10" fontId="16" fillId="3" borderId="2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70" fontId="11" fillId="3" borderId="2" xfId="0" applyNumberFormat="1" applyFont="1" applyFill="1" applyBorder="1" applyAlignment="1">
      <alignment/>
    </xf>
    <xf numFmtId="170" fontId="11" fillId="3" borderId="2" xfId="19" applyNumberFormat="1" applyFont="1" applyFill="1" applyBorder="1" applyAlignment="1">
      <alignment/>
    </xf>
    <xf numFmtId="0" fontId="28" fillId="0" borderId="0" xfId="0" applyFont="1" applyAlignment="1">
      <alignment/>
    </xf>
    <xf numFmtId="2" fontId="2" fillId="0" borderId="2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0" fontId="16" fillId="3" borderId="3" xfId="19" applyNumberFormat="1" applyFont="1" applyFill="1" applyBorder="1" applyAlignment="1">
      <alignment/>
    </xf>
    <xf numFmtId="173" fontId="8" fillId="0" borderId="0" xfId="15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8" fontId="6" fillId="0" borderId="0" xfId="0" applyNumberFormat="1" applyFont="1" applyAlignment="1">
      <alignment/>
    </xf>
    <xf numFmtId="44" fontId="2" fillId="0" borderId="2" xfId="17" applyNumberFormat="1" applyFont="1" applyBorder="1" applyAlignment="1">
      <alignment/>
    </xf>
    <xf numFmtId="0" fontId="2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/>
    </xf>
    <xf numFmtId="7" fontId="10" fillId="0" borderId="0" xfId="17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8" fontId="2" fillId="0" borderId="2" xfId="0" applyNumberFormat="1" applyFont="1" applyBorder="1" applyAlignment="1">
      <alignment/>
    </xf>
    <xf numFmtId="2" fontId="2" fillId="0" borderId="2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3" fontId="8" fillId="0" borderId="0" xfId="15" applyNumberFormat="1" applyFont="1" applyAlignment="1">
      <alignment/>
    </xf>
    <xf numFmtId="173" fontId="8" fillId="0" borderId="0" xfId="15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8" fontId="2" fillId="0" borderId="2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173" fontId="8" fillId="0" borderId="2" xfId="15" applyNumberFormat="1" applyFont="1" applyBorder="1" applyAlignment="1">
      <alignment/>
    </xf>
    <xf numFmtId="0" fontId="4" fillId="4" borderId="0" xfId="0" applyFont="1" applyFill="1" applyAlignment="1">
      <alignment/>
    </xf>
    <xf numFmtId="8" fontId="2" fillId="0" borderId="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/>
    </xf>
    <xf numFmtId="173" fontId="21" fillId="0" borderId="0" xfId="15" applyNumberFormat="1" applyFont="1" applyBorder="1" applyAlignment="1">
      <alignment/>
    </xf>
    <xf numFmtId="3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5"/>
          <c:w val="0.9565"/>
          <c:h val="0.9657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Model'!$V$36:$V$46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167656.07257625</c:v>
                </c:pt>
                <c:pt idx="3">
                  <c:v>311031.37183475</c:v>
                </c:pt>
                <c:pt idx="4">
                  <c:v>391195.516327625</c:v>
                </c:pt>
                <c:pt idx="5">
                  <c:v>450817.478793515</c:v>
                </c:pt>
                <c:pt idx="6">
                  <c:v>493282.3756646666</c:v>
                </c:pt>
                <c:pt idx="7">
                  <c:v>521045.5694874715</c:v>
                </c:pt>
                <c:pt idx="8">
                  <c:v>538337.8397395731</c:v>
                </c:pt>
                <c:pt idx="9">
                  <c:v>550198.8120697141</c:v>
                </c:pt>
                <c:pt idx="10">
                  <c:v>557979.6211639954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Model'!$R$36:$R$46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184466.01406249998</c:v>
                </c:pt>
                <c:pt idx="3">
                  <c:v>335196.98468749993</c:v>
                </c:pt>
                <c:pt idx="4">
                  <c:v>428335.29593749996</c:v>
                </c:pt>
                <c:pt idx="5">
                  <c:v>504891.48811249994</c:v>
                </c:pt>
                <c:pt idx="6">
                  <c:v>565151.0267404999</c:v>
                </c:pt>
                <c:pt idx="7">
                  <c:v>608694.3043797798</c:v>
                </c:pt>
                <c:pt idx="8">
                  <c:v>638668.7717954527</c:v>
                </c:pt>
                <c:pt idx="9">
                  <c:v>661390.9410102823</c:v>
                </c:pt>
                <c:pt idx="10">
                  <c:v>677861.7477297601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Model'!$Z$36:$Z$46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48918.637528906256</c:v>
                </c:pt>
                <c:pt idx="3">
                  <c:v>82546.71707534375</c:v>
                </c:pt>
                <c:pt idx="4">
                  <c:v>90193.37242896875</c:v>
                </c:pt>
                <c:pt idx="5">
                  <c:v>92505.36943265375</c:v>
                </c:pt>
                <c:pt idx="6">
                  <c:v>93174.25031142455</c:v>
                </c:pt>
                <c:pt idx="7">
                  <c:v>93657.58069322056</c:v>
                </c:pt>
                <c:pt idx="8">
                  <c:v>93780.47600962482</c:v>
                </c:pt>
                <c:pt idx="9">
                  <c:v>93814.55926344707</c:v>
                </c:pt>
                <c:pt idx="10">
                  <c:v>93824.44174747875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5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5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'Cash Model'!$Y$36:$Y$46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Model'!$AA$36:$AA$46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118737.43504734375</c:v>
                </c:pt>
                <c:pt idx="3">
                  <c:v>228484.65475940623</c:v>
                </c:pt>
                <c:pt idx="4">
                  <c:v>301002.14389865624</c:v>
                </c:pt>
                <c:pt idx="5">
                  <c:v>358312.10936086124</c:v>
                </c:pt>
                <c:pt idx="6">
                  <c:v>400108.12535324204</c:v>
                </c:pt>
                <c:pt idx="7">
                  <c:v>427387.98879425094</c:v>
                </c:pt>
                <c:pt idx="8">
                  <c:v>444557.36372994824</c:v>
                </c:pt>
                <c:pt idx="9">
                  <c:v>456384.252806267</c:v>
                </c:pt>
                <c:pt idx="10">
                  <c:v>464155.1794165166</c:v>
                </c:pt>
              </c:numCache>
            </c:numRef>
          </c:yVal>
          <c:smooth val="1"/>
        </c:ser>
        <c:axId val="43214738"/>
        <c:axId val="53388323"/>
      </c:scatterChart>
      <c:valAx>
        <c:axId val="4321473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midCat"/>
        <c:dispUnits/>
        <c:majorUnit val="1"/>
      </c:valAx>
      <c:valAx>
        <c:axId val="53388323"/>
        <c:scaling>
          <c:orientation val="minMax"/>
          <c:max val="700000"/>
          <c:min val="-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40575"/>
          <c:w val="0.124"/>
          <c:h val="0.2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75"/>
          <c:w val="0.958"/>
          <c:h val="0.9887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Model'!$V$36:$V$46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167656.07257625</c:v>
                </c:pt>
                <c:pt idx="3">
                  <c:v>311031.37183475</c:v>
                </c:pt>
                <c:pt idx="4">
                  <c:v>391195.516327625</c:v>
                </c:pt>
                <c:pt idx="5">
                  <c:v>450817.478793515</c:v>
                </c:pt>
                <c:pt idx="6">
                  <c:v>493282.3756646666</c:v>
                </c:pt>
                <c:pt idx="7">
                  <c:v>521045.5694874715</c:v>
                </c:pt>
                <c:pt idx="8">
                  <c:v>538337.8397395731</c:v>
                </c:pt>
                <c:pt idx="9">
                  <c:v>550198.8120697141</c:v>
                </c:pt>
                <c:pt idx="10">
                  <c:v>557979.6211639954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Model'!$R$36:$R$46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184466.01406249998</c:v>
                </c:pt>
                <c:pt idx="3">
                  <c:v>335196.98468749993</c:v>
                </c:pt>
                <c:pt idx="4">
                  <c:v>428335.29593749996</c:v>
                </c:pt>
                <c:pt idx="5">
                  <c:v>504891.48811249994</c:v>
                </c:pt>
                <c:pt idx="6">
                  <c:v>565151.0267404999</c:v>
                </c:pt>
                <c:pt idx="7">
                  <c:v>608694.3043797798</c:v>
                </c:pt>
                <c:pt idx="8">
                  <c:v>638668.7717954527</c:v>
                </c:pt>
                <c:pt idx="9">
                  <c:v>661390.9410102823</c:v>
                </c:pt>
                <c:pt idx="10">
                  <c:v>677861.7477297601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'Cash Model'!$U$36:$U$46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Model'!$Z$36:$Z$46</c:f>
              <c:numCache>
                <c:ptCount val="11"/>
                <c:pt idx="0">
                  <c:v>-20000</c:v>
                </c:pt>
                <c:pt idx="1">
                  <c:v>-160000</c:v>
                </c:pt>
                <c:pt idx="2">
                  <c:v>48918.637528906256</c:v>
                </c:pt>
                <c:pt idx="3">
                  <c:v>82546.71707534375</c:v>
                </c:pt>
                <c:pt idx="4">
                  <c:v>90193.37242896875</c:v>
                </c:pt>
                <c:pt idx="5">
                  <c:v>92505.36943265375</c:v>
                </c:pt>
                <c:pt idx="6">
                  <c:v>93174.25031142455</c:v>
                </c:pt>
                <c:pt idx="7">
                  <c:v>93657.58069322056</c:v>
                </c:pt>
                <c:pt idx="8">
                  <c:v>93780.47600962482</c:v>
                </c:pt>
                <c:pt idx="9">
                  <c:v>93814.55926344707</c:v>
                </c:pt>
                <c:pt idx="10">
                  <c:v>93824.44174747875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5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5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'Cash Model'!$Y$36:$Y$46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Model'!$AA$36:$AA$46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118737.43504734375</c:v>
                </c:pt>
                <c:pt idx="3">
                  <c:v>228484.65475940623</c:v>
                </c:pt>
                <c:pt idx="4">
                  <c:v>301002.14389865624</c:v>
                </c:pt>
                <c:pt idx="5">
                  <c:v>358312.10936086124</c:v>
                </c:pt>
                <c:pt idx="6">
                  <c:v>400108.12535324204</c:v>
                </c:pt>
                <c:pt idx="7">
                  <c:v>427387.98879425094</c:v>
                </c:pt>
                <c:pt idx="8">
                  <c:v>444557.36372994824</c:v>
                </c:pt>
                <c:pt idx="9">
                  <c:v>456384.252806267</c:v>
                </c:pt>
                <c:pt idx="10">
                  <c:v>464155.1794165166</c:v>
                </c:pt>
              </c:numCache>
            </c:numRef>
          </c:yVal>
          <c:smooth val="1"/>
        </c:ser>
        <c:ser>
          <c:idx val="4"/>
          <c:order val="4"/>
          <c:tx>
            <c:v>Investments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'Cash Model'!$Q$36:$Q$46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'Cash Model'!$O$36:$O$46</c:f>
              <c:numCache>
                <c:ptCount val="11"/>
                <c:pt idx="0">
                  <c:v>20000</c:v>
                </c:pt>
                <c:pt idx="1">
                  <c:v>140000</c:v>
                </c:pt>
              </c:numCache>
            </c:numRef>
          </c:yVal>
          <c:smooth val="1"/>
        </c:ser>
        <c:axId val="10732860"/>
        <c:axId val="29486877"/>
      </c:scatterChart>
      <c:valAx>
        <c:axId val="10732860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crossBetween val="midCat"/>
        <c:dispUnits/>
        <c:majorUnit val="1"/>
      </c:valAx>
      <c:valAx>
        <c:axId val="29486877"/>
        <c:scaling>
          <c:orientation val="minMax"/>
          <c:max val="700000"/>
          <c:min val="-15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crossBetween val="midCat"/>
        <c:dispUnits/>
        <c:minorUnit val="5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1095"/>
          <c:w val="0.14"/>
          <c:h val="0.1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Decline Curve for Tite Queen City Well at Monson Field, Texas
From the Mudd #3 Production History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475"/>
          <c:w val="0.9092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v>Gas 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Sheet1!$A$2:$A$10</c:f>
              <c:numCache>
                <c:ptCount val="9"/>
                <c:pt idx="0">
                  <c:v>109500</c:v>
                </c:pt>
                <c:pt idx="1">
                  <c:v>48600</c:v>
                </c:pt>
                <c:pt idx="2">
                  <c:v>30000</c:v>
                </c:pt>
                <c:pt idx="3">
                  <c:v>25000</c:v>
                </c:pt>
                <c:pt idx="4">
                  <c:v>20000</c:v>
                </c:pt>
                <c:pt idx="5">
                  <c:v>16000</c:v>
                </c:pt>
                <c:pt idx="6">
                  <c:v>12000</c:v>
                </c:pt>
                <c:pt idx="7">
                  <c:v>10000</c:v>
                </c:pt>
                <c:pt idx="8">
                  <c:v>8000</c:v>
                </c:pt>
              </c:numCache>
            </c:numRef>
          </c:yVal>
          <c:smooth val="0"/>
        </c:ser>
        <c:ser>
          <c:idx val="1"/>
          <c:order val="1"/>
          <c:tx>
            <c:v>Oil Production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Sheet1!$D$2:$D$10</c:f>
              <c:numCache>
                <c:ptCount val="9"/>
                <c:pt idx="0">
                  <c:v>750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260</c:v>
                </c:pt>
                <c:pt idx="5">
                  <c:v>100</c:v>
                </c:pt>
                <c:pt idx="6">
                  <c:v>50</c:v>
                </c:pt>
                <c:pt idx="7">
                  <c:v>10</c:v>
                </c:pt>
                <c:pt idx="8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v>Water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055302"/>
        <c:axId val="39626807"/>
      </c:scatterChart>
      <c:scatterChart>
        <c:scatterStyle val="lineMarker"/>
        <c:varyColors val="0"/>
        <c:ser>
          <c:idx val="3"/>
          <c:order val="3"/>
          <c:tx>
            <c:v>CUM Gas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Sheet1!$C$2:$C$10</c:f>
              <c:numCache>
                <c:ptCount val="9"/>
                <c:pt idx="0">
                  <c:v>109500</c:v>
                </c:pt>
                <c:pt idx="1">
                  <c:v>158100</c:v>
                </c:pt>
                <c:pt idx="2">
                  <c:v>188100</c:v>
                </c:pt>
                <c:pt idx="3">
                  <c:v>213100</c:v>
                </c:pt>
                <c:pt idx="4">
                  <c:v>233100</c:v>
                </c:pt>
                <c:pt idx="5">
                  <c:v>249100</c:v>
                </c:pt>
                <c:pt idx="6">
                  <c:v>261100</c:v>
                </c:pt>
                <c:pt idx="7">
                  <c:v>271100</c:v>
                </c:pt>
                <c:pt idx="8">
                  <c:v>279100</c:v>
                </c:pt>
              </c:numCache>
            </c:numRef>
          </c:yVal>
          <c:smooth val="1"/>
        </c:ser>
        <c:axId val="21096944"/>
        <c:axId val="55654769"/>
      </c:scatterChart>
      <c:valAx>
        <c:axId val="6405530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crossBetween val="midCat"/>
        <c:dispUnits/>
        <c:majorUnit val="1"/>
      </c:valAx>
      <c:valAx>
        <c:axId val="3962680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Production (MCFG or BO)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64055302"/>
        <c:crosses val="autoZero"/>
        <c:crossBetween val="midCat"/>
        <c:dispUnits/>
      </c:valAx>
      <c:valAx>
        <c:axId val="21096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654769"/>
        <c:crosses val="max"/>
        <c:crossBetween val="midCat"/>
        <c:dispUnits/>
      </c:valAx>
      <c:valAx>
        <c:axId val="55654769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09694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5"/>
          <c:y val="0.4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25" right="0.25" top="0.25" bottom="0.25" header="0.5" footer="0.5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5" bottom="0.5" header="0.5" footer="0.2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0.48075</cdr:y>
    </cdr:from>
    <cdr:to>
      <cdr:x>0.40125</cdr:x>
      <cdr:y>0.48075</cdr:y>
    </cdr:to>
    <cdr:sp>
      <cdr:nvSpPr>
        <cdr:cNvPr id="1" name="Text 1"/>
        <cdr:cNvSpPr txBox="1">
          <a:spLocks noChangeArrowheads="1"/>
        </cdr:cNvSpPr>
      </cdr:nvSpPr>
      <cdr:spPr>
        <a:xfrm>
          <a:off x="5438775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23</xdr:col>
      <xdr:colOff>962025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0134600" y="161925"/>
        <a:ext cx="135636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0.479</cdr:y>
    </cdr:from>
    <cdr:to>
      <cdr:x>0.3895</cdr:x>
      <cdr:y>0.479</cdr:y>
    </cdr:to>
    <cdr:sp>
      <cdr:nvSpPr>
        <cdr:cNvPr id="1" name="Text 1"/>
        <cdr:cNvSpPr txBox="1">
          <a:spLocks noChangeArrowheads="1"/>
        </cdr:cNvSpPr>
      </cdr:nvSpPr>
      <cdr:spPr>
        <a:xfrm>
          <a:off x="4714875" y="3486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7286625"/>
    <xdr:graphicFrame>
      <xdr:nvGraphicFramePr>
        <xdr:cNvPr id="1" name="Shape 1025"/>
        <xdr:cNvGraphicFramePr/>
      </xdr:nvGraphicFramePr>
      <xdr:xfrm>
        <a:off x="0" y="0"/>
        <a:ext cx="121062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838950"/>
    <xdr:graphicFrame>
      <xdr:nvGraphicFramePr>
        <xdr:cNvPr id="1" name="Shape 1025"/>
        <xdr:cNvGraphicFramePr/>
      </xdr:nvGraphicFramePr>
      <xdr:xfrm>
        <a:off x="0" y="0"/>
        <a:ext cx="9363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75" zoomScaleNormal="75" workbookViewId="0" topLeftCell="B1">
      <selection activeCell="D53" sqref="D53"/>
    </sheetView>
  </sheetViews>
  <sheetFormatPr defaultColWidth="9.140625" defaultRowHeight="12.75"/>
  <cols>
    <col min="1" max="1" width="8.8515625" style="6" customWidth="1"/>
    <col min="2" max="2" width="16.28125" style="0" customWidth="1"/>
    <col min="3" max="3" width="11.8515625" style="0" customWidth="1"/>
    <col min="4" max="4" width="15.7109375" style="0" customWidth="1"/>
    <col min="5" max="5" width="16.7109375" style="0" customWidth="1"/>
    <col min="6" max="6" width="16.140625" style="0" customWidth="1"/>
    <col min="7" max="7" width="12.7109375" style="0" customWidth="1"/>
    <col min="8" max="8" width="11.00390625" style="30" customWidth="1"/>
    <col min="9" max="9" width="15.00390625" style="30" customWidth="1"/>
    <col min="10" max="10" width="11.28125" style="30" customWidth="1"/>
    <col min="11" max="11" width="16.421875" style="17" customWidth="1"/>
    <col min="12" max="12" width="17.28125" style="0" customWidth="1"/>
    <col min="13" max="13" width="16.00390625" style="0" customWidth="1"/>
    <col min="14" max="14" width="13.8515625" style="0" customWidth="1"/>
    <col min="15" max="15" width="16.8515625" style="91" customWidth="1"/>
    <col min="16" max="16" width="17.421875" style="0" customWidth="1"/>
    <col min="17" max="17" width="6.8515625" style="6" customWidth="1"/>
    <col min="18" max="18" width="17.7109375" style="0" customWidth="1"/>
    <col min="19" max="19" width="19.7109375" style="40" customWidth="1"/>
    <col min="20" max="20" width="20.7109375" style="6" customWidth="1"/>
    <col min="21" max="21" width="6.8515625" style="6" customWidth="1"/>
    <col min="22" max="22" width="16.00390625" style="0" customWidth="1"/>
    <col min="23" max="23" width="19.7109375" style="85" customWidth="1"/>
    <col min="24" max="24" width="20.57421875" style="85" customWidth="1"/>
    <col min="25" max="25" width="6.8515625" style="85" customWidth="1"/>
    <col min="26" max="26" width="15.7109375" style="85" customWidth="1"/>
    <col min="27" max="27" width="21.28125" style="0" customWidth="1"/>
  </cols>
  <sheetData>
    <row r="2" spans="3:6" ht="15.75">
      <c r="C2" s="1" t="s">
        <v>0</v>
      </c>
      <c r="D2" s="1"/>
      <c r="E2" s="1"/>
      <c r="F2" s="1"/>
    </row>
    <row r="3" ht="12.75"/>
    <row r="4" ht="12.75">
      <c r="B4" s="2" t="s">
        <v>1</v>
      </c>
    </row>
    <row r="5" ht="12.75"/>
    <row r="6" ht="12.75"/>
    <row r="7" spans="2:6" ht="18">
      <c r="B7" s="3" t="s">
        <v>2</v>
      </c>
      <c r="F7" s="107" t="s">
        <v>3</v>
      </c>
    </row>
    <row r="8" ht="12.75">
      <c r="B8" s="51" t="s">
        <v>4</v>
      </c>
    </row>
    <row r="9" spans="2:6" ht="12.75">
      <c r="B9" s="69">
        <v>10000</v>
      </c>
      <c r="C9" s="4" t="s">
        <v>5</v>
      </c>
      <c r="D9" s="4"/>
      <c r="E9" s="4"/>
      <c r="F9" s="4"/>
    </row>
    <row r="10" spans="2:6" ht="12.75">
      <c r="B10" s="69">
        <v>10000</v>
      </c>
      <c r="C10" s="4" t="s">
        <v>6</v>
      </c>
      <c r="D10" s="4"/>
      <c r="E10" s="4"/>
      <c r="F10" s="4"/>
    </row>
    <row r="11" spans="2:6" ht="12.75">
      <c r="B11" s="69">
        <v>5000</v>
      </c>
      <c r="C11" s="4" t="s">
        <v>7</v>
      </c>
      <c r="D11" s="4"/>
      <c r="E11" s="4"/>
      <c r="F11" s="4"/>
    </row>
    <row r="12" spans="2:6" ht="12.75">
      <c r="B12" s="69">
        <v>130000</v>
      </c>
      <c r="C12" s="109" t="s">
        <v>8</v>
      </c>
      <c r="D12" s="109"/>
      <c r="E12" s="109"/>
      <c r="F12" s="4"/>
    </row>
    <row r="13" spans="2:6" ht="12.75">
      <c r="B13" s="69">
        <v>5000</v>
      </c>
      <c r="C13" s="4" t="s">
        <v>9</v>
      </c>
      <c r="D13" s="4"/>
      <c r="E13" s="4"/>
      <c r="F13" s="4"/>
    </row>
    <row r="14" spans="2:6" ht="12.75">
      <c r="B14" s="69">
        <v>7200</v>
      </c>
      <c r="C14" s="109" t="s">
        <v>10</v>
      </c>
      <c r="D14" s="109"/>
      <c r="E14" s="79"/>
      <c r="F14" s="4"/>
    </row>
    <row r="15" spans="2:6" ht="12.75">
      <c r="B15" s="70">
        <v>0.01</v>
      </c>
      <c r="C15" s="4" t="s">
        <v>11</v>
      </c>
      <c r="D15" s="4"/>
      <c r="E15" s="4"/>
      <c r="F15" s="4"/>
    </row>
    <row r="16" spans="2:6" ht="12.75">
      <c r="B16" s="70">
        <v>0</v>
      </c>
      <c r="C16" s="4" t="s">
        <v>12</v>
      </c>
      <c r="D16" s="4"/>
      <c r="E16" s="4"/>
      <c r="F16" s="4"/>
    </row>
    <row r="17" spans="2:6" ht="12.75">
      <c r="B17" s="69">
        <v>0</v>
      </c>
      <c r="C17" s="4" t="s">
        <v>13</v>
      </c>
      <c r="D17" s="4"/>
      <c r="E17" s="4"/>
      <c r="F17" s="4"/>
    </row>
    <row r="18" spans="2:6" ht="12.75">
      <c r="B18" s="70">
        <v>0</v>
      </c>
      <c r="C18" s="4" t="s">
        <v>14</v>
      </c>
      <c r="D18" s="4"/>
      <c r="E18" s="4"/>
      <c r="F18" s="4"/>
    </row>
    <row r="19" spans="2:6" ht="12.75">
      <c r="B19" s="51"/>
      <c r="C19" s="4"/>
      <c r="D19" s="4"/>
      <c r="E19" s="4"/>
      <c r="F19" s="4"/>
    </row>
    <row r="20" spans="2:6" ht="12.75">
      <c r="B20" s="51" t="s">
        <v>15</v>
      </c>
      <c r="C20" s="4"/>
      <c r="D20" s="4"/>
      <c r="E20" s="4"/>
      <c r="F20" s="4"/>
    </row>
    <row r="21" spans="2:6" ht="12.75">
      <c r="B21" s="71">
        <v>30</v>
      </c>
      <c r="C21" s="4" t="s">
        <v>16</v>
      </c>
      <c r="D21" s="4"/>
      <c r="E21" s="4"/>
      <c r="F21" s="4"/>
    </row>
    <row r="22" spans="2:6" ht="12.75">
      <c r="B22" s="71">
        <v>4.25</v>
      </c>
      <c r="C22" s="4" t="s">
        <v>17</v>
      </c>
      <c r="D22" s="4"/>
      <c r="E22" s="4"/>
      <c r="F22" s="4"/>
    </row>
    <row r="23" spans="2:6" ht="12.75">
      <c r="B23" s="72">
        <v>1</v>
      </c>
      <c r="C23" s="4" t="s">
        <v>18</v>
      </c>
      <c r="D23" s="4"/>
      <c r="E23" s="4"/>
      <c r="F23" s="4" t="s">
        <v>19</v>
      </c>
    </row>
    <row r="24" spans="2:6" ht="12.75">
      <c r="B24" s="82">
        <v>0.765</v>
      </c>
      <c r="C24" s="4" t="s">
        <v>20</v>
      </c>
      <c r="D24" s="4"/>
      <c r="E24" s="4"/>
      <c r="F24" s="4"/>
    </row>
    <row r="25" spans="2:6" ht="12.75">
      <c r="B25" s="72">
        <v>1</v>
      </c>
      <c r="C25" s="4" t="s">
        <v>21</v>
      </c>
      <c r="D25" s="4"/>
      <c r="E25" s="4"/>
      <c r="F25" s="4"/>
    </row>
    <row r="26" spans="2:6" ht="12.75">
      <c r="B26" s="75">
        <f>B23*B24*B25</f>
        <v>0.765</v>
      </c>
      <c r="C26" s="4" t="s">
        <v>22</v>
      </c>
      <c r="D26" s="4"/>
      <c r="E26" s="4"/>
      <c r="F26" s="4"/>
    </row>
    <row r="27" ht="12.75">
      <c r="B27" s="28"/>
    </row>
    <row r="28" ht="12.75">
      <c r="B28" s="29" t="s">
        <v>23</v>
      </c>
    </row>
    <row r="29" spans="1:26" s="20" customFormat="1" ht="12.75">
      <c r="A29" s="19"/>
      <c r="B29" s="77">
        <v>0.046</v>
      </c>
      <c r="C29" s="15" t="s">
        <v>24</v>
      </c>
      <c r="I29" s="31"/>
      <c r="J29" s="31"/>
      <c r="K29" s="58"/>
      <c r="O29" s="64"/>
      <c r="Q29" s="19"/>
      <c r="S29" s="41"/>
      <c r="T29" s="19"/>
      <c r="U29" s="19"/>
      <c r="W29" s="86"/>
      <c r="X29" s="86"/>
      <c r="Y29" s="86"/>
      <c r="Z29" s="86"/>
    </row>
    <row r="30" spans="1:26" s="20" customFormat="1" ht="12.75">
      <c r="A30" s="19"/>
      <c r="B30" s="77">
        <v>0</v>
      </c>
      <c r="C30" s="16" t="s">
        <v>25</v>
      </c>
      <c r="D30" s="19"/>
      <c r="E30" s="19"/>
      <c r="F30" s="19"/>
      <c r="G30" s="21"/>
      <c r="H30" s="32"/>
      <c r="I30" s="32"/>
      <c r="J30" s="32"/>
      <c r="K30" s="59"/>
      <c r="L30" s="22"/>
      <c r="O30" s="64"/>
      <c r="Q30" s="19"/>
      <c r="S30" s="41"/>
      <c r="T30" s="19"/>
      <c r="U30" s="19"/>
      <c r="W30" s="86"/>
      <c r="X30" s="86"/>
      <c r="Y30" s="86"/>
      <c r="Z30" s="86"/>
    </row>
    <row r="31" spans="1:26" s="20" customFormat="1" ht="12.75">
      <c r="A31" s="19"/>
      <c r="B31" s="77">
        <f>B29+B30</f>
        <v>0.046</v>
      </c>
      <c r="C31" s="15" t="s">
        <v>26</v>
      </c>
      <c r="H31" s="31"/>
      <c r="I31" s="31"/>
      <c r="J31" s="31"/>
      <c r="K31" s="58"/>
      <c r="O31" s="64"/>
      <c r="Q31" s="19"/>
      <c r="S31" s="41"/>
      <c r="T31" s="19"/>
      <c r="U31" s="19"/>
      <c r="W31" s="86"/>
      <c r="X31" s="86"/>
      <c r="Y31" s="86"/>
      <c r="Z31" s="86"/>
    </row>
    <row r="32" spans="1:26" s="20" customFormat="1" ht="12.75">
      <c r="A32" s="19"/>
      <c r="B32" s="78">
        <v>0.0725</v>
      </c>
      <c r="C32" s="15" t="s">
        <v>27</v>
      </c>
      <c r="E32" s="79"/>
      <c r="H32" s="31"/>
      <c r="I32" s="31"/>
      <c r="J32" s="31"/>
      <c r="K32" s="58"/>
      <c r="O32" s="64"/>
      <c r="Q32" s="19"/>
      <c r="S32" s="41"/>
      <c r="T32" s="19"/>
      <c r="U32" s="19"/>
      <c r="W32" s="86"/>
      <c r="X32" s="86"/>
      <c r="Y32" s="86"/>
      <c r="Z32" s="86"/>
    </row>
    <row r="33" ht="12.75"/>
    <row r="35" spans="1:27" s="5" customFormat="1" ht="25.5" customHeight="1">
      <c r="A35" s="5" t="s">
        <v>28</v>
      </c>
      <c r="B35" s="5" t="s">
        <v>29</v>
      </c>
      <c r="C35" s="5" t="s">
        <v>30</v>
      </c>
      <c r="D35" s="5" t="s">
        <v>31</v>
      </c>
      <c r="E35" s="5" t="s">
        <v>32</v>
      </c>
      <c r="F35" s="5" t="s">
        <v>33</v>
      </c>
      <c r="G35" s="5" t="s">
        <v>34</v>
      </c>
      <c r="H35" s="33" t="s">
        <v>35</v>
      </c>
      <c r="I35" s="33" t="s">
        <v>36</v>
      </c>
      <c r="J35" s="33" t="s">
        <v>37</v>
      </c>
      <c r="K35" s="60" t="s">
        <v>38</v>
      </c>
      <c r="L35" s="5" t="s">
        <v>39</v>
      </c>
      <c r="M35" s="5" t="s">
        <v>40</v>
      </c>
      <c r="N35" s="5" t="s">
        <v>41</v>
      </c>
      <c r="O35" s="94" t="s">
        <v>42</v>
      </c>
      <c r="P35" s="5" t="s">
        <v>43</v>
      </c>
      <c r="Q35" s="5" t="s">
        <v>28</v>
      </c>
      <c r="R35" s="5" t="s">
        <v>44</v>
      </c>
      <c r="S35" s="38" t="s">
        <v>45</v>
      </c>
      <c r="T35" s="5" t="s">
        <v>46</v>
      </c>
      <c r="U35" s="5" t="s">
        <v>28</v>
      </c>
      <c r="V35" s="5" t="s">
        <v>47</v>
      </c>
      <c r="W35" s="38" t="s">
        <v>45</v>
      </c>
      <c r="X35" s="5" t="s">
        <v>48</v>
      </c>
      <c r="Y35" s="5" t="s">
        <v>28</v>
      </c>
      <c r="Z35" s="5" t="s">
        <v>49</v>
      </c>
      <c r="AA35" s="5" t="s">
        <v>50</v>
      </c>
    </row>
    <row r="36" spans="1:27" ht="13.5" thickBot="1">
      <c r="A36" s="3">
        <v>0</v>
      </c>
      <c r="B36" s="7"/>
      <c r="C36" s="8"/>
      <c r="D36" s="8"/>
      <c r="E36" s="8"/>
      <c r="F36" s="8"/>
      <c r="G36" s="9"/>
      <c r="H36" s="34"/>
      <c r="I36" s="34"/>
      <c r="J36" s="34"/>
      <c r="K36" s="61"/>
      <c r="L36" s="10"/>
      <c r="N36" s="44">
        <f>B17</f>
        <v>0</v>
      </c>
      <c r="O36" s="44">
        <f>B9+B10</f>
        <v>20000</v>
      </c>
      <c r="P36" s="18">
        <f>-(N36+O36)</f>
        <v>-20000</v>
      </c>
      <c r="Q36" s="3">
        <v>0</v>
      </c>
      <c r="R36" s="23">
        <f>P36</f>
        <v>-20000</v>
      </c>
      <c r="S36" s="40">
        <v>1</v>
      </c>
      <c r="T36" s="37">
        <f>P36*S36</f>
        <v>-20000</v>
      </c>
      <c r="U36" s="3">
        <v>0</v>
      </c>
      <c r="V36" s="23">
        <f>T36</f>
        <v>-20000</v>
      </c>
      <c r="W36" s="88">
        <v>1</v>
      </c>
      <c r="X36" s="87">
        <f>P36*W36</f>
        <v>-20000</v>
      </c>
      <c r="Y36" s="3">
        <v>0</v>
      </c>
      <c r="Z36" s="87">
        <f>X36</f>
        <v>-20000</v>
      </c>
      <c r="AA36" s="89">
        <f>V36-Z36</f>
        <v>0</v>
      </c>
    </row>
    <row r="37" spans="1:27" ht="13.5" thickBot="1">
      <c r="A37" s="3">
        <v>0.5</v>
      </c>
      <c r="B37" s="12"/>
      <c r="C37" s="11"/>
      <c r="D37" s="11"/>
      <c r="E37" s="11"/>
      <c r="F37" s="11"/>
      <c r="G37" s="13"/>
      <c r="H37" s="34"/>
      <c r="I37" s="34"/>
      <c r="J37" s="34"/>
      <c r="K37" s="61"/>
      <c r="L37" s="10"/>
      <c r="N37" s="44">
        <f>O37*B16</f>
        <v>0</v>
      </c>
      <c r="O37" s="44">
        <f>B11+B12+B13</f>
        <v>140000</v>
      </c>
      <c r="P37" s="18">
        <f>-(N37+O37)</f>
        <v>-140000</v>
      </c>
      <c r="Q37" s="3">
        <v>0.5</v>
      </c>
      <c r="R37" s="52">
        <f>P37+R36</f>
        <v>-160000</v>
      </c>
      <c r="S37" s="40">
        <v>1</v>
      </c>
      <c r="T37" s="37">
        <f>P37*S37</f>
        <v>-140000</v>
      </c>
      <c r="U37" s="3">
        <v>0.5</v>
      </c>
      <c r="V37" s="23">
        <f aca="true" t="shared" si="0" ref="V37:V46">T37+V36</f>
        <v>-160000</v>
      </c>
      <c r="W37" s="88">
        <v>1</v>
      </c>
      <c r="X37" s="87">
        <f aca="true" t="shared" si="1" ref="X37:X46">P37*W37</f>
        <v>-140000</v>
      </c>
      <c r="Y37" s="3">
        <v>0.5</v>
      </c>
      <c r="Z37" s="87">
        <f>X37+Z36</f>
        <v>-160000</v>
      </c>
      <c r="AA37" s="89">
        <f aca="true" t="shared" si="2" ref="AA37:AA46">V37-Z37</f>
        <v>0</v>
      </c>
    </row>
    <row r="38" spans="1:27" ht="12.75">
      <c r="A38" s="3">
        <v>1</v>
      </c>
      <c r="B38" s="7">
        <v>750</v>
      </c>
      <c r="C38" s="103">
        <f>B38*B$26</f>
        <v>573.75</v>
      </c>
      <c r="D38" s="24">
        <f aca="true" t="shared" si="3" ref="D38:D46">B38*$B$21</f>
        <v>22500</v>
      </c>
      <c r="E38" s="54">
        <f>D38*$B$31</f>
        <v>1035</v>
      </c>
      <c r="F38" s="24">
        <f>D38-E38</f>
        <v>21465</v>
      </c>
      <c r="G38" s="108">
        <v>109500</v>
      </c>
      <c r="H38" s="104">
        <f>G38*B$26</f>
        <v>83767.5</v>
      </c>
      <c r="I38" s="96">
        <f>H38*$B$22</f>
        <v>356011.875</v>
      </c>
      <c r="J38" s="97">
        <f>I38*$B$32</f>
        <v>25810.860937499998</v>
      </c>
      <c r="K38" s="62">
        <f>I38-J38</f>
        <v>330201.0140625</v>
      </c>
      <c r="L38" s="14">
        <f>K38+F38</f>
        <v>351666.0140625</v>
      </c>
      <c r="M38" s="17">
        <f>B14</f>
        <v>7200</v>
      </c>
      <c r="N38" s="17">
        <f aca="true" t="shared" si="4" ref="N38:N46">M38*B$18</f>
        <v>0</v>
      </c>
      <c r="O38" s="92"/>
      <c r="P38" s="23">
        <f>L38-M38-N38-O38</f>
        <v>344466.0140625</v>
      </c>
      <c r="Q38" s="3">
        <v>1</v>
      </c>
      <c r="R38" s="23">
        <f>P38+R37</f>
        <v>184466.01406249998</v>
      </c>
      <c r="S38" s="41">
        <v>0.9512</v>
      </c>
      <c r="T38" s="37">
        <f>P38*S38</f>
        <v>327656.07257625</v>
      </c>
      <c r="U38" s="3">
        <v>1</v>
      </c>
      <c r="V38" s="23">
        <f t="shared" si="0"/>
        <v>167656.07257625</v>
      </c>
      <c r="W38" s="45">
        <v>0.6065</v>
      </c>
      <c r="X38" s="87">
        <f t="shared" si="1"/>
        <v>208918.63752890626</v>
      </c>
      <c r="Y38" s="3">
        <v>1</v>
      </c>
      <c r="Z38" s="87">
        <f aca="true" t="shared" si="5" ref="Z38:Z46">X38+Z37</f>
        <v>48918.637528906256</v>
      </c>
      <c r="AA38" s="89">
        <f t="shared" si="2"/>
        <v>118737.43504734375</v>
      </c>
    </row>
    <row r="39" spans="1:27" ht="12.75">
      <c r="A39" s="3">
        <v>2</v>
      </c>
      <c r="B39" s="7">
        <v>400</v>
      </c>
      <c r="C39" s="103">
        <f aca="true" t="shared" si="6" ref="C39:C46">B39*B$26</f>
        <v>306</v>
      </c>
      <c r="D39" s="24">
        <f t="shared" si="3"/>
        <v>12000</v>
      </c>
      <c r="E39" s="54">
        <f aca="true" t="shared" si="7" ref="E39:E46">D39*$B$31</f>
        <v>552</v>
      </c>
      <c r="F39" s="24">
        <f aca="true" t="shared" si="8" ref="F39:F46">D39-E39</f>
        <v>11448</v>
      </c>
      <c r="G39" s="108">
        <v>48600</v>
      </c>
      <c r="H39" s="104">
        <f aca="true" t="shared" si="9" ref="H39:H46">G39*B$26</f>
        <v>37179</v>
      </c>
      <c r="I39" s="96">
        <f aca="true" t="shared" si="10" ref="I39:I46">H39*$B$22</f>
        <v>158010.75</v>
      </c>
      <c r="J39" s="97">
        <f aca="true" t="shared" si="11" ref="J39:J46">I39*$B$32</f>
        <v>11455.779375</v>
      </c>
      <c r="K39" s="62">
        <f aca="true" t="shared" si="12" ref="K39:K46">I39-J39</f>
        <v>146554.970625</v>
      </c>
      <c r="L39" s="14">
        <f aca="true" t="shared" si="13" ref="L39:L46">K39+F39</f>
        <v>158002.970625</v>
      </c>
      <c r="M39" s="17">
        <f aca="true" t="shared" si="14" ref="M39:M46">M38*B$15+M38</f>
        <v>7272</v>
      </c>
      <c r="N39" s="17">
        <f t="shared" si="4"/>
        <v>0</v>
      </c>
      <c r="O39" s="92"/>
      <c r="P39" s="23">
        <f aca="true" t="shared" si="15" ref="P39:P46">L39-M39-N39-O39</f>
        <v>150730.970625</v>
      </c>
      <c r="Q39" s="3">
        <v>2</v>
      </c>
      <c r="R39" s="23">
        <f aca="true" t="shared" si="16" ref="R39:R46">P39+R38</f>
        <v>335196.98468749993</v>
      </c>
      <c r="S39" s="41">
        <v>0.8607</v>
      </c>
      <c r="T39" s="37">
        <f aca="true" t="shared" si="17" ref="T39:T46">P39*S38</f>
        <v>143375.2992585</v>
      </c>
      <c r="U39" s="3">
        <v>2</v>
      </c>
      <c r="V39" s="23">
        <f t="shared" si="0"/>
        <v>311031.37183475</v>
      </c>
      <c r="W39" s="45">
        <v>0.2231</v>
      </c>
      <c r="X39" s="87">
        <f t="shared" si="1"/>
        <v>33628.0795464375</v>
      </c>
      <c r="Y39" s="3">
        <v>2</v>
      </c>
      <c r="Z39" s="87">
        <f t="shared" si="5"/>
        <v>82546.71707534375</v>
      </c>
      <c r="AA39" s="89">
        <f t="shared" si="2"/>
        <v>228484.65475940623</v>
      </c>
    </row>
    <row r="40" spans="1:27" ht="12.75">
      <c r="A40" s="3">
        <v>3</v>
      </c>
      <c r="B40" s="7">
        <v>350</v>
      </c>
      <c r="C40" s="103">
        <f t="shared" si="6"/>
        <v>267.75</v>
      </c>
      <c r="D40" s="24">
        <f t="shared" si="3"/>
        <v>10500</v>
      </c>
      <c r="E40" s="54">
        <f t="shared" si="7"/>
        <v>483</v>
      </c>
      <c r="F40" s="24">
        <f t="shared" si="8"/>
        <v>10017</v>
      </c>
      <c r="G40" s="108">
        <v>30000</v>
      </c>
      <c r="H40" s="104">
        <f t="shared" si="9"/>
        <v>22950</v>
      </c>
      <c r="I40" s="96">
        <f t="shared" si="10"/>
        <v>97537.5</v>
      </c>
      <c r="J40" s="97">
        <f t="shared" si="11"/>
        <v>7071.468749999999</v>
      </c>
      <c r="K40" s="62">
        <f t="shared" si="12"/>
        <v>90466.03125</v>
      </c>
      <c r="L40" s="14">
        <f t="shared" si="13"/>
        <v>100483.03125</v>
      </c>
      <c r="M40" s="17">
        <f t="shared" si="14"/>
        <v>7344.72</v>
      </c>
      <c r="N40" s="17">
        <f t="shared" si="4"/>
        <v>0</v>
      </c>
      <c r="O40" s="92"/>
      <c r="P40" s="23">
        <f t="shared" si="15"/>
        <v>93138.31125</v>
      </c>
      <c r="Q40" s="3">
        <v>3</v>
      </c>
      <c r="R40" s="23">
        <f t="shared" si="16"/>
        <v>428335.29593749996</v>
      </c>
      <c r="S40" s="41">
        <v>0.7788</v>
      </c>
      <c r="T40" s="37">
        <f t="shared" si="17"/>
        <v>80164.144492875</v>
      </c>
      <c r="U40" s="3">
        <v>3</v>
      </c>
      <c r="V40" s="23">
        <f t="shared" si="0"/>
        <v>391195.516327625</v>
      </c>
      <c r="W40" s="45">
        <v>0.0821</v>
      </c>
      <c r="X40" s="87">
        <f t="shared" si="1"/>
        <v>7646.655353625</v>
      </c>
      <c r="Y40" s="3">
        <v>3</v>
      </c>
      <c r="Z40" s="87">
        <f t="shared" si="5"/>
        <v>90193.37242896875</v>
      </c>
      <c r="AA40" s="89">
        <f t="shared" si="2"/>
        <v>301002.14389865624</v>
      </c>
    </row>
    <row r="41" spans="1:27" ht="12.75">
      <c r="A41" s="3">
        <v>4</v>
      </c>
      <c r="B41" s="7">
        <v>300</v>
      </c>
      <c r="C41" s="103">
        <f t="shared" si="6"/>
        <v>229.5</v>
      </c>
      <c r="D41" s="24">
        <f t="shared" si="3"/>
        <v>9000</v>
      </c>
      <c r="E41" s="54">
        <f t="shared" si="7"/>
        <v>414</v>
      </c>
      <c r="F41" s="24">
        <f t="shared" si="8"/>
        <v>8586</v>
      </c>
      <c r="G41" s="101">
        <v>25000</v>
      </c>
      <c r="H41" s="104">
        <f t="shared" si="9"/>
        <v>19125</v>
      </c>
      <c r="I41" s="96">
        <f t="shared" si="10"/>
        <v>81281.25</v>
      </c>
      <c r="J41" s="97">
        <f t="shared" si="11"/>
        <v>5892.890625</v>
      </c>
      <c r="K41" s="62">
        <f t="shared" si="12"/>
        <v>75388.359375</v>
      </c>
      <c r="L41" s="14">
        <f t="shared" si="13"/>
        <v>83974.359375</v>
      </c>
      <c r="M41" s="17">
        <f t="shared" si="14"/>
        <v>7418.1672</v>
      </c>
      <c r="N41" s="17">
        <f t="shared" si="4"/>
        <v>0</v>
      </c>
      <c r="O41" s="93"/>
      <c r="P41" s="23">
        <f t="shared" si="15"/>
        <v>76556.192175</v>
      </c>
      <c r="Q41" s="3">
        <v>4</v>
      </c>
      <c r="R41" s="23">
        <f t="shared" si="16"/>
        <v>504891.48811249994</v>
      </c>
      <c r="S41" s="41">
        <v>0.7047</v>
      </c>
      <c r="T41" s="37">
        <f t="shared" si="17"/>
        <v>59621.96246589001</v>
      </c>
      <c r="U41" s="3">
        <v>4</v>
      </c>
      <c r="V41" s="23">
        <f t="shared" si="0"/>
        <v>450817.478793515</v>
      </c>
      <c r="W41" s="45">
        <v>0.0302</v>
      </c>
      <c r="X41" s="87">
        <f t="shared" si="1"/>
        <v>2311.997003685</v>
      </c>
      <c r="Y41" s="3">
        <v>4</v>
      </c>
      <c r="Z41" s="87">
        <f t="shared" si="5"/>
        <v>92505.36943265375</v>
      </c>
      <c r="AA41" s="89">
        <f t="shared" si="2"/>
        <v>358312.10936086124</v>
      </c>
    </row>
    <row r="42" spans="1:27" ht="12.75">
      <c r="A42" s="3">
        <v>5</v>
      </c>
      <c r="B42" s="7">
        <v>260</v>
      </c>
      <c r="C42" s="103">
        <f t="shared" si="6"/>
        <v>198.9</v>
      </c>
      <c r="D42" s="24">
        <f t="shared" si="3"/>
        <v>7800</v>
      </c>
      <c r="E42" s="54">
        <f t="shared" si="7"/>
        <v>358.8</v>
      </c>
      <c r="F42" s="24">
        <f t="shared" si="8"/>
        <v>7441.2</v>
      </c>
      <c r="G42" s="101">
        <v>20000</v>
      </c>
      <c r="H42" s="104">
        <f t="shared" si="9"/>
        <v>15300</v>
      </c>
      <c r="I42" s="96">
        <f t="shared" si="10"/>
        <v>65025</v>
      </c>
      <c r="J42" s="97">
        <f t="shared" si="11"/>
        <v>4714.3125</v>
      </c>
      <c r="K42" s="62">
        <f t="shared" si="12"/>
        <v>60310.6875</v>
      </c>
      <c r="L42" s="14">
        <f t="shared" si="13"/>
        <v>67751.8875</v>
      </c>
      <c r="M42" s="17">
        <f t="shared" si="14"/>
        <v>7492.348872</v>
      </c>
      <c r="N42" s="17">
        <f t="shared" si="4"/>
        <v>0</v>
      </c>
      <c r="O42" s="92"/>
      <c r="P42" s="23">
        <f t="shared" si="15"/>
        <v>60259.538627999995</v>
      </c>
      <c r="Q42" s="3">
        <v>5</v>
      </c>
      <c r="R42" s="23">
        <f t="shared" si="16"/>
        <v>565151.0267404999</v>
      </c>
      <c r="S42" s="41">
        <v>0.6376</v>
      </c>
      <c r="T42" s="37">
        <f t="shared" si="17"/>
        <v>42464.8968711516</v>
      </c>
      <c r="U42" s="3">
        <v>5</v>
      </c>
      <c r="V42" s="23">
        <f t="shared" si="0"/>
        <v>493282.3756646666</v>
      </c>
      <c r="W42" s="45">
        <v>0.0111</v>
      </c>
      <c r="X42" s="87">
        <f t="shared" si="1"/>
        <v>668.8808787708</v>
      </c>
      <c r="Y42" s="3">
        <v>5</v>
      </c>
      <c r="Z42" s="87">
        <f t="shared" si="5"/>
        <v>93174.25031142455</v>
      </c>
      <c r="AA42" s="89">
        <f t="shared" si="2"/>
        <v>400108.12535324204</v>
      </c>
    </row>
    <row r="43" spans="1:27" ht="12.75">
      <c r="A43" s="3">
        <v>6</v>
      </c>
      <c r="B43" s="7">
        <v>100</v>
      </c>
      <c r="C43" s="103">
        <f t="shared" si="6"/>
        <v>76.5</v>
      </c>
      <c r="D43" s="24">
        <f t="shared" si="3"/>
        <v>3000</v>
      </c>
      <c r="E43" s="54">
        <f t="shared" si="7"/>
        <v>138</v>
      </c>
      <c r="F43" s="24">
        <f t="shared" si="8"/>
        <v>2862</v>
      </c>
      <c r="G43" s="101">
        <v>16000</v>
      </c>
      <c r="H43" s="104">
        <f t="shared" si="9"/>
        <v>12240</v>
      </c>
      <c r="I43" s="96">
        <f t="shared" si="10"/>
        <v>52020</v>
      </c>
      <c r="J43" s="97">
        <f t="shared" si="11"/>
        <v>3771.45</v>
      </c>
      <c r="K43" s="62">
        <f t="shared" si="12"/>
        <v>48248.55</v>
      </c>
      <c r="L43" s="14">
        <f t="shared" si="13"/>
        <v>51110.55</v>
      </c>
      <c r="M43" s="17">
        <f t="shared" si="14"/>
        <v>7567.27236072</v>
      </c>
      <c r="N43" s="17">
        <f t="shared" si="4"/>
        <v>0</v>
      </c>
      <c r="O43" s="92"/>
      <c r="P43" s="23">
        <f t="shared" si="15"/>
        <v>43543.27763928</v>
      </c>
      <c r="Q43" s="3">
        <v>6</v>
      </c>
      <c r="R43" s="84">
        <f t="shared" si="16"/>
        <v>608694.3043797798</v>
      </c>
      <c r="S43" s="41">
        <v>0.5769</v>
      </c>
      <c r="T43" s="37">
        <f t="shared" si="17"/>
        <v>27763.193822804926</v>
      </c>
      <c r="U43" s="3">
        <v>6</v>
      </c>
      <c r="V43" s="84">
        <f t="shared" si="0"/>
        <v>521045.5694874715</v>
      </c>
      <c r="W43" s="45">
        <v>0.0111</v>
      </c>
      <c r="X43" s="87">
        <f t="shared" si="1"/>
        <v>483.33038179600806</v>
      </c>
      <c r="Y43" s="3">
        <v>6</v>
      </c>
      <c r="Z43" s="106">
        <f t="shared" si="5"/>
        <v>93657.58069322056</v>
      </c>
      <c r="AA43" s="89">
        <f t="shared" si="2"/>
        <v>427387.98879425094</v>
      </c>
    </row>
    <row r="44" spans="1:27" ht="12.75">
      <c r="A44" s="3">
        <v>7</v>
      </c>
      <c r="B44" s="7">
        <v>50</v>
      </c>
      <c r="C44" s="103">
        <f t="shared" si="6"/>
        <v>38.25</v>
      </c>
      <c r="D44" s="24">
        <f t="shared" si="3"/>
        <v>1500</v>
      </c>
      <c r="E44" s="54">
        <f t="shared" si="7"/>
        <v>69</v>
      </c>
      <c r="F44" s="24">
        <f t="shared" si="8"/>
        <v>1431</v>
      </c>
      <c r="G44" s="101">
        <v>12000</v>
      </c>
      <c r="H44" s="104">
        <f t="shared" si="9"/>
        <v>9180</v>
      </c>
      <c r="I44" s="96">
        <f t="shared" si="10"/>
        <v>39015</v>
      </c>
      <c r="J44" s="97">
        <f t="shared" si="11"/>
        <v>2828.5874999999996</v>
      </c>
      <c r="K44" s="62">
        <f t="shared" si="12"/>
        <v>36186.4125</v>
      </c>
      <c r="L44" s="14">
        <f t="shared" si="13"/>
        <v>37617.4125</v>
      </c>
      <c r="M44" s="17">
        <f t="shared" si="14"/>
        <v>7642.9450843272</v>
      </c>
      <c r="N44" s="17">
        <f t="shared" si="4"/>
        <v>0</v>
      </c>
      <c r="O44" s="92"/>
      <c r="P44" s="23">
        <f t="shared" si="15"/>
        <v>29974.4674156728</v>
      </c>
      <c r="Q44" s="3">
        <v>7</v>
      </c>
      <c r="R44" s="23">
        <f t="shared" si="16"/>
        <v>638668.7717954527</v>
      </c>
      <c r="S44" s="41">
        <v>0.522</v>
      </c>
      <c r="T44" s="37">
        <f t="shared" si="17"/>
        <v>17292.270252101636</v>
      </c>
      <c r="U44" s="3">
        <v>7</v>
      </c>
      <c r="V44" s="23">
        <f t="shared" si="0"/>
        <v>538337.8397395731</v>
      </c>
      <c r="W44" s="45">
        <v>0.0041</v>
      </c>
      <c r="X44" s="87">
        <f t="shared" si="1"/>
        <v>122.8953164042585</v>
      </c>
      <c r="Y44" s="3">
        <v>7</v>
      </c>
      <c r="Z44" s="87">
        <f t="shared" si="5"/>
        <v>93780.47600962482</v>
      </c>
      <c r="AA44" s="89">
        <f t="shared" si="2"/>
        <v>444557.36372994824</v>
      </c>
    </row>
    <row r="45" spans="1:27" ht="12.75">
      <c r="A45" s="3">
        <v>8</v>
      </c>
      <c r="B45" s="7">
        <v>10</v>
      </c>
      <c r="C45" s="103">
        <f t="shared" si="6"/>
        <v>7.65</v>
      </c>
      <c r="D45" s="24">
        <f t="shared" si="3"/>
        <v>300</v>
      </c>
      <c r="E45" s="54">
        <f t="shared" si="7"/>
        <v>13.799999999999999</v>
      </c>
      <c r="F45" s="24">
        <f t="shared" si="8"/>
        <v>286.2</v>
      </c>
      <c r="G45" s="101">
        <v>10000</v>
      </c>
      <c r="H45" s="104">
        <f t="shared" si="9"/>
        <v>7650</v>
      </c>
      <c r="I45" s="96">
        <f t="shared" si="10"/>
        <v>32512.5</v>
      </c>
      <c r="J45" s="97">
        <f t="shared" si="11"/>
        <v>2357.15625</v>
      </c>
      <c r="K45" s="62">
        <f t="shared" si="12"/>
        <v>30155.34375</v>
      </c>
      <c r="L45" s="14">
        <f t="shared" si="13"/>
        <v>30441.54375</v>
      </c>
      <c r="M45" s="17">
        <f t="shared" si="14"/>
        <v>7719.374535170472</v>
      </c>
      <c r="N45" s="17">
        <f t="shared" si="4"/>
        <v>0</v>
      </c>
      <c r="O45" s="92"/>
      <c r="P45" s="23">
        <f t="shared" si="15"/>
        <v>22722.16921482953</v>
      </c>
      <c r="Q45" s="3">
        <v>8</v>
      </c>
      <c r="R45" s="23">
        <f t="shared" si="16"/>
        <v>661390.9410102823</v>
      </c>
      <c r="S45" s="41">
        <v>0.4724</v>
      </c>
      <c r="T45" s="37">
        <f t="shared" si="17"/>
        <v>11860.972330141014</v>
      </c>
      <c r="U45" s="3">
        <v>8</v>
      </c>
      <c r="V45" s="23">
        <f t="shared" si="0"/>
        <v>550198.8120697141</v>
      </c>
      <c r="W45" s="45">
        <v>0.0015</v>
      </c>
      <c r="X45" s="87">
        <f t="shared" si="1"/>
        <v>34.083253822244295</v>
      </c>
      <c r="Y45" s="3">
        <v>8</v>
      </c>
      <c r="Z45" s="106">
        <f t="shared" si="5"/>
        <v>93814.55926344707</v>
      </c>
      <c r="AA45" s="89">
        <f t="shared" si="2"/>
        <v>456384.252806267</v>
      </c>
    </row>
    <row r="46" spans="1:27" ht="12.75">
      <c r="A46" s="3">
        <v>9</v>
      </c>
      <c r="B46" s="100">
        <v>5</v>
      </c>
      <c r="C46" s="103">
        <f t="shared" si="6"/>
        <v>3.825</v>
      </c>
      <c r="D46" s="24">
        <f t="shared" si="3"/>
        <v>150</v>
      </c>
      <c r="E46" s="54">
        <f t="shared" si="7"/>
        <v>6.8999999999999995</v>
      </c>
      <c r="F46" s="24">
        <f t="shared" si="8"/>
        <v>143.1</v>
      </c>
      <c r="G46" s="102">
        <v>8000</v>
      </c>
      <c r="H46" s="104">
        <f t="shared" si="9"/>
        <v>6120</v>
      </c>
      <c r="I46" s="96">
        <f t="shared" si="10"/>
        <v>26010</v>
      </c>
      <c r="J46" s="97">
        <f t="shared" si="11"/>
        <v>1885.725</v>
      </c>
      <c r="K46" s="62">
        <f t="shared" si="12"/>
        <v>24124.275</v>
      </c>
      <c r="L46" s="14">
        <f t="shared" si="13"/>
        <v>24267.375</v>
      </c>
      <c r="M46" s="17">
        <f t="shared" si="14"/>
        <v>7796.568280522177</v>
      </c>
      <c r="N46" s="17">
        <f t="shared" si="4"/>
        <v>0</v>
      </c>
      <c r="O46" s="92"/>
      <c r="P46" s="23">
        <f t="shared" si="15"/>
        <v>16470.806719477823</v>
      </c>
      <c r="Q46" s="3">
        <v>9</v>
      </c>
      <c r="R46" s="110">
        <f t="shared" si="16"/>
        <v>677861.7477297601</v>
      </c>
      <c r="S46" s="41">
        <v>0.4274</v>
      </c>
      <c r="T46" s="37">
        <f t="shared" si="17"/>
        <v>7780.809094281323</v>
      </c>
      <c r="U46" s="3">
        <v>9</v>
      </c>
      <c r="V46" s="98">
        <f t="shared" si="0"/>
        <v>557979.6211639954</v>
      </c>
      <c r="W46" s="45">
        <v>0.0006</v>
      </c>
      <c r="X46" s="87">
        <f t="shared" si="1"/>
        <v>9.882484031686692</v>
      </c>
      <c r="Y46" s="3">
        <v>9</v>
      </c>
      <c r="Z46" s="105">
        <f t="shared" si="5"/>
        <v>93824.44174747875</v>
      </c>
      <c r="AA46" s="89">
        <f t="shared" si="2"/>
        <v>464155.1794165166</v>
      </c>
    </row>
    <row r="47" spans="1:27" ht="13.5" thickBot="1">
      <c r="A47" s="3"/>
      <c r="B47" s="12"/>
      <c r="C47" s="53"/>
      <c r="D47" s="24"/>
      <c r="E47" s="54"/>
      <c r="F47" s="24"/>
      <c r="G47" s="83"/>
      <c r="H47" s="76"/>
      <c r="I47" s="35"/>
      <c r="J47" s="56"/>
      <c r="K47" s="62"/>
      <c r="L47" s="14"/>
      <c r="M47" s="17"/>
      <c r="N47" s="17"/>
      <c r="O47" s="92"/>
      <c r="P47" s="23"/>
      <c r="Q47" s="3"/>
      <c r="R47" s="23"/>
      <c r="S47" s="41"/>
      <c r="T47" s="37"/>
      <c r="U47" s="3"/>
      <c r="V47" s="84"/>
      <c r="W47" s="45"/>
      <c r="X47" s="87"/>
      <c r="Y47" s="3"/>
      <c r="Z47" s="87"/>
      <c r="AA47" s="89"/>
    </row>
    <row r="48" spans="1:26" s="26" customFormat="1" ht="14.25" thickBot="1">
      <c r="A48" s="74" t="s">
        <v>51</v>
      </c>
      <c r="B48" s="27">
        <f>SUM(B36:B46)</f>
        <v>2225</v>
      </c>
      <c r="C48" s="27">
        <f>SUM(C36:C46)</f>
        <v>1702.1250000000002</v>
      </c>
      <c r="D48" s="26">
        <f>SUM(D36:D46)</f>
        <v>66750</v>
      </c>
      <c r="E48" s="55">
        <f aca="true" t="shared" si="18" ref="E48:N48">SUM(E38:E46)</f>
        <v>3070.5000000000005</v>
      </c>
      <c r="F48" s="43">
        <f t="shared" si="18"/>
        <v>63679.49999999999</v>
      </c>
      <c r="G48" s="68">
        <f t="shared" si="18"/>
        <v>279100</v>
      </c>
      <c r="H48" s="114">
        <f t="shared" si="18"/>
        <v>213511.5</v>
      </c>
      <c r="I48" s="42">
        <f t="shared" si="18"/>
        <v>907423.875</v>
      </c>
      <c r="J48" s="57">
        <f t="shared" si="18"/>
        <v>65788.2309375</v>
      </c>
      <c r="K48" s="43">
        <f t="shared" si="18"/>
        <v>841635.6440625</v>
      </c>
      <c r="L48" s="43">
        <f t="shared" si="18"/>
        <v>905315.1440624999</v>
      </c>
      <c r="M48" s="43">
        <f t="shared" si="18"/>
        <v>67453.39633273985</v>
      </c>
      <c r="N48" s="43">
        <f t="shared" si="18"/>
        <v>0</v>
      </c>
      <c r="O48" s="73">
        <f>SUM(O36:O46)</f>
        <v>160000</v>
      </c>
      <c r="P48" s="73">
        <f>SUM(P36:P46)</f>
        <v>677861.7477297601</v>
      </c>
      <c r="Q48" s="25"/>
      <c r="S48" s="39" t="s">
        <v>52</v>
      </c>
      <c r="T48" s="25"/>
      <c r="U48" s="25"/>
      <c r="V48" s="36"/>
      <c r="W48" s="39" t="s">
        <v>73</v>
      </c>
      <c r="X48" s="74"/>
      <c r="Y48" s="74"/>
      <c r="Z48" s="74"/>
    </row>
    <row r="49" spans="15:23" ht="12.75">
      <c r="O49" s="95"/>
      <c r="W49" s="45"/>
    </row>
    <row r="50" spans="2:23" ht="12.75">
      <c r="B50" s="66" t="s">
        <v>53</v>
      </c>
      <c r="C50" s="63">
        <f>(C48*6)+H48</f>
        <v>223724.25</v>
      </c>
      <c r="D50" s="67" t="s">
        <v>54</v>
      </c>
      <c r="E50" s="90">
        <f>O48</f>
        <v>160000</v>
      </c>
      <c r="F50" s="64" t="s">
        <v>55</v>
      </c>
      <c r="I50" s="81">
        <f>E50/C50</f>
        <v>0.7151661029146371</v>
      </c>
      <c r="J50" s="65" t="s">
        <v>56</v>
      </c>
      <c r="W50" s="45"/>
    </row>
    <row r="51" ht="12.75">
      <c r="W51" s="45"/>
    </row>
    <row r="52" spans="3:23" ht="12.75">
      <c r="C52" s="66" t="s">
        <v>57</v>
      </c>
      <c r="D52" s="80">
        <f>V46/O48</f>
        <v>3.487372632274971</v>
      </c>
      <c r="W52" s="45"/>
    </row>
    <row r="53" spans="3:23" ht="12.75">
      <c r="C53" s="66" t="s">
        <v>58</v>
      </c>
      <c r="D53" s="99">
        <f>R46/O48</f>
        <v>4.236635923311001</v>
      </c>
      <c r="W53" s="45"/>
    </row>
    <row r="54" ht="12.75">
      <c r="W54" s="45"/>
    </row>
  </sheetData>
  <printOptions/>
  <pageMargins left="0.08" right="0.14" top="0.69" bottom="0.25" header="0.69" footer="0.5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2" sqref="C2"/>
    </sheetView>
  </sheetViews>
  <sheetFormatPr defaultColWidth="9.140625" defaultRowHeight="12.75"/>
  <cols>
    <col min="2" max="2" width="9.140625" style="67" customWidth="1"/>
  </cols>
  <sheetData>
    <row r="1" spans="2:3" ht="12.75">
      <c r="B1" s="67">
        <v>0</v>
      </c>
      <c r="C1">
        <v>0.0001</v>
      </c>
    </row>
    <row r="2" spans="1:4" ht="12.75">
      <c r="A2" s="108">
        <v>109500</v>
      </c>
      <c r="B2" s="113">
        <v>1</v>
      </c>
      <c r="C2">
        <v>109500</v>
      </c>
      <c r="D2" s="7">
        <v>750</v>
      </c>
    </row>
    <row r="3" spans="1:4" ht="12.75">
      <c r="A3" s="108">
        <v>48600</v>
      </c>
      <c r="B3" s="113">
        <v>2</v>
      </c>
      <c r="C3" s="111">
        <f>A2+A3</f>
        <v>158100</v>
      </c>
      <c r="D3" s="7">
        <v>400</v>
      </c>
    </row>
    <row r="4" spans="1:4" ht="12.75">
      <c r="A4" s="108">
        <v>30000</v>
      </c>
      <c r="B4" s="113">
        <v>3</v>
      </c>
      <c r="C4" s="111">
        <f>C3+A4</f>
        <v>188100</v>
      </c>
      <c r="D4" s="7">
        <v>350</v>
      </c>
    </row>
    <row r="5" spans="1:4" ht="12.75">
      <c r="A5" s="101">
        <v>25000</v>
      </c>
      <c r="B5" s="67">
        <v>4</v>
      </c>
      <c r="C5" s="111">
        <f aca="true" t="shared" si="0" ref="C5:C10">C4+A5</f>
        <v>213100</v>
      </c>
      <c r="D5" s="7">
        <v>300</v>
      </c>
    </row>
    <row r="6" spans="1:4" ht="12.75">
      <c r="A6" s="101">
        <v>20000</v>
      </c>
      <c r="B6" s="113">
        <v>5</v>
      </c>
      <c r="C6" s="111">
        <f t="shared" si="0"/>
        <v>233100</v>
      </c>
      <c r="D6" s="7">
        <v>260</v>
      </c>
    </row>
    <row r="7" spans="1:4" ht="12.75">
      <c r="A7" s="101">
        <v>16000</v>
      </c>
      <c r="B7" s="113">
        <v>6</v>
      </c>
      <c r="C7" s="111">
        <f t="shared" si="0"/>
        <v>249100</v>
      </c>
      <c r="D7" s="7">
        <v>100</v>
      </c>
    </row>
    <row r="8" spans="1:4" ht="12.75">
      <c r="A8" s="101">
        <v>12000</v>
      </c>
      <c r="B8" s="113">
        <v>7</v>
      </c>
      <c r="C8" s="111">
        <f t="shared" si="0"/>
        <v>261100</v>
      </c>
      <c r="D8" s="7">
        <v>50</v>
      </c>
    </row>
    <row r="9" spans="1:4" ht="12.75">
      <c r="A9" s="101">
        <v>10000</v>
      </c>
      <c r="B9" s="67">
        <v>8</v>
      </c>
      <c r="C9" s="111">
        <f t="shared" si="0"/>
        <v>271100</v>
      </c>
      <c r="D9" s="7">
        <v>10</v>
      </c>
    </row>
    <row r="10" spans="1:4" ht="12.75">
      <c r="A10" s="102">
        <v>8000</v>
      </c>
      <c r="B10" s="113">
        <v>9</v>
      </c>
      <c r="C10" s="112">
        <f t="shared" si="0"/>
        <v>279100</v>
      </c>
      <c r="D10" s="100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" sqref="K1:K9"/>
    </sheetView>
  </sheetViews>
  <sheetFormatPr defaultColWidth="9.140625" defaultRowHeight="12.75"/>
  <cols>
    <col min="1" max="16384" width="9.140625" style="45" customWidth="1"/>
  </cols>
  <sheetData>
    <row r="1" spans="1:11" ht="11.25">
      <c r="A1" s="41">
        <v>0.9512</v>
      </c>
      <c r="B1" s="45">
        <v>0.9277</v>
      </c>
      <c r="C1" s="45">
        <v>0.9048</v>
      </c>
      <c r="D1" s="45">
        <v>0.8607</v>
      </c>
      <c r="E1" s="45">
        <v>0.8187</v>
      </c>
      <c r="F1" s="45">
        <v>0.7788</v>
      </c>
      <c r="G1" s="45">
        <v>0.7408</v>
      </c>
      <c r="H1" s="45">
        <v>0.7047</v>
      </c>
      <c r="I1" s="45">
        <v>0.6703</v>
      </c>
      <c r="J1" s="45">
        <v>0.6376</v>
      </c>
      <c r="K1" s="45">
        <v>0.6065</v>
      </c>
    </row>
    <row r="2" spans="1:11" ht="11.25">
      <c r="A2" s="41">
        <v>0.8607</v>
      </c>
      <c r="B2" s="45">
        <v>0.7985</v>
      </c>
      <c r="C2" s="45">
        <v>0.7408</v>
      </c>
      <c r="D2" s="45">
        <v>0.6376</v>
      </c>
      <c r="E2" s="45">
        <v>0.5488</v>
      </c>
      <c r="F2" s="45">
        <v>0.4724</v>
      </c>
      <c r="G2" s="45">
        <v>0.4066</v>
      </c>
      <c r="H2" s="45">
        <v>0.3499</v>
      </c>
      <c r="I2" s="45">
        <v>0.3012</v>
      </c>
      <c r="J2" s="45">
        <v>0.2592</v>
      </c>
      <c r="K2" s="45">
        <v>0.2231</v>
      </c>
    </row>
    <row r="3" spans="1:11" ht="11.25">
      <c r="A3" s="41">
        <v>0.7788</v>
      </c>
      <c r="B3" s="45">
        <v>0.6873</v>
      </c>
      <c r="C3" s="45">
        <v>0.6065</v>
      </c>
      <c r="D3" s="45">
        <v>0.4724</v>
      </c>
      <c r="E3" s="45">
        <v>0.3679</v>
      </c>
      <c r="F3" s="45">
        <v>0.2865</v>
      </c>
      <c r="G3" s="45">
        <v>0.2231</v>
      </c>
      <c r="H3" s="45">
        <v>0.1738</v>
      </c>
      <c r="I3" s="45">
        <v>0.1353</v>
      </c>
      <c r="J3" s="45">
        <v>0.1054</v>
      </c>
      <c r="K3" s="45">
        <v>0.0821</v>
      </c>
    </row>
    <row r="4" spans="1:11" ht="11.25">
      <c r="A4" s="41">
        <v>0.7047</v>
      </c>
      <c r="B4" s="45">
        <v>0.5916</v>
      </c>
      <c r="C4" s="45">
        <v>0.4966</v>
      </c>
      <c r="D4" s="45">
        <v>0.3499</v>
      </c>
      <c r="E4" s="45">
        <v>0.2466</v>
      </c>
      <c r="F4" s="45">
        <v>0.1738</v>
      </c>
      <c r="G4" s="45">
        <v>0.1225</v>
      </c>
      <c r="H4" s="45">
        <v>0.0863</v>
      </c>
      <c r="I4" s="45">
        <v>0.0608</v>
      </c>
      <c r="J4" s="45">
        <v>0.0429</v>
      </c>
      <c r="K4" s="45">
        <v>0.0302</v>
      </c>
    </row>
    <row r="5" spans="1:11" ht="11.25">
      <c r="A5" s="41">
        <v>0.6376</v>
      </c>
      <c r="B5" s="45">
        <v>0.5092</v>
      </c>
      <c r="C5" s="45">
        <v>0.4066</v>
      </c>
      <c r="D5" s="45">
        <v>0.2592</v>
      </c>
      <c r="E5" s="45">
        <v>0.1653</v>
      </c>
      <c r="F5" s="45">
        <v>0.1054</v>
      </c>
      <c r="G5" s="45">
        <v>0.0672</v>
      </c>
      <c r="H5" s="45">
        <v>0.0429</v>
      </c>
      <c r="I5" s="45">
        <v>0.0273</v>
      </c>
      <c r="J5" s="45">
        <v>0.0174</v>
      </c>
      <c r="K5" s="45">
        <v>0.0111</v>
      </c>
    </row>
    <row r="6" spans="1:11" ht="11.25">
      <c r="A6" s="41">
        <v>0.5769</v>
      </c>
      <c r="B6" s="45">
        <v>0.4382</v>
      </c>
      <c r="C6" s="45">
        <v>0.03329</v>
      </c>
      <c r="D6" s="45">
        <v>0.192</v>
      </c>
      <c r="E6" s="45">
        <v>0.1108</v>
      </c>
      <c r="F6" s="45">
        <v>0.0639</v>
      </c>
      <c r="G6" s="45">
        <v>0.0369</v>
      </c>
      <c r="H6" s="45">
        <v>0.0213</v>
      </c>
      <c r="I6" s="45">
        <v>0.0123</v>
      </c>
      <c r="J6" s="45">
        <v>0.0071</v>
      </c>
      <c r="K6" s="45">
        <v>0.0111</v>
      </c>
    </row>
    <row r="7" spans="1:11" ht="11.25">
      <c r="A7" s="41">
        <v>0.522</v>
      </c>
      <c r="B7" s="45">
        <v>0.3772</v>
      </c>
      <c r="C7" s="45">
        <v>0.2725</v>
      </c>
      <c r="D7" s="45">
        <v>0.1423</v>
      </c>
      <c r="E7" s="45">
        <v>0.0743</v>
      </c>
      <c r="F7" s="45">
        <v>0.0388</v>
      </c>
      <c r="G7" s="45">
        <v>0.0202</v>
      </c>
      <c r="H7" s="45">
        <v>0.0106</v>
      </c>
      <c r="I7" s="45">
        <v>0.0055</v>
      </c>
      <c r="J7" s="45">
        <v>0.0029</v>
      </c>
      <c r="K7" s="45">
        <v>0.0041</v>
      </c>
    </row>
    <row r="8" spans="1:11" ht="11.25">
      <c r="A8" s="41">
        <v>0.4724</v>
      </c>
      <c r="B8" s="45">
        <v>0.3247</v>
      </c>
      <c r="C8" s="45">
        <v>0.2231</v>
      </c>
      <c r="D8" s="45">
        <v>0.1054</v>
      </c>
      <c r="E8" s="45">
        <v>0.0498</v>
      </c>
      <c r="F8" s="45">
        <v>0.0235</v>
      </c>
      <c r="G8" s="45">
        <v>0.0111</v>
      </c>
      <c r="H8" s="45">
        <v>0.0052</v>
      </c>
      <c r="I8" s="45">
        <v>0.0025</v>
      </c>
      <c r="J8" s="45">
        <v>0.0012</v>
      </c>
      <c r="K8" s="45">
        <v>0.0015</v>
      </c>
    </row>
    <row r="9" spans="1:11" ht="11.25">
      <c r="A9" s="41">
        <v>0.4274</v>
      </c>
      <c r="B9" s="45">
        <v>0.2794</v>
      </c>
      <c r="C9" s="45">
        <v>0.1827</v>
      </c>
      <c r="D9" s="45">
        <v>0.0781</v>
      </c>
      <c r="E9" s="45">
        <v>0.0334</v>
      </c>
      <c r="F9" s="45">
        <v>0.0143</v>
      </c>
      <c r="G9" s="45">
        <v>0.0061</v>
      </c>
      <c r="H9" s="45">
        <v>0.0026</v>
      </c>
      <c r="I9" s="45">
        <v>0.0011</v>
      </c>
      <c r="J9" s="45">
        <v>0.0005</v>
      </c>
      <c r="K9" s="45">
        <v>0.0006</v>
      </c>
    </row>
    <row r="10" spans="1:11" ht="11.25">
      <c r="A10" s="41">
        <v>0.3867</v>
      </c>
      <c r="B10" s="45">
        <v>0.2405</v>
      </c>
      <c r="C10" s="45">
        <v>0.1496</v>
      </c>
      <c r="D10" s="45">
        <v>0.0578</v>
      </c>
      <c r="E10" s="45">
        <v>0.0224</v>
      </c>
      <c r="F10" s="45">
        <v>0.0087</v>
      </c>
      <c r="G10" s="45">
        <v>0.0033</v>
      </c>
      <c r="H10" s="45">
        <v>0.0013</v>
      </c>
      <c r="I10" s="45">
        <v>0.0005</v>
      </c>
      <c r="J10" s="45">
        <v>0.0002</v>
      </c>
      <c r="K10" s="45">
        <v>0.0002</v>
      </c>
    </row>
    <row r="11" spans="1:11" ht="11.25">
      <c r="A11" s="41">
        <v>0.3499</v>
      </c>
      <c r="B11" s="45">
        <v>0.207</v>
      </c>
      <c r="C11" s="45">
        <v>0.1225</v>
      </c>
      <c r="D11" s="45">
        <v>0.0429</v>
      </c>
      <c r="E11" s="45">
        <v>0.015</v>
      </c>
      <c r="F11" s="45">
        <v>0.0052</v>
      </c>
      <c r="G11" s="45">
        <v>0.0018</v>
      </c>
      <c r="H11" s="45">
        <v>0.0006</v>
      </c>
      <c r="I11" s="45">
        <v>0.0002</v>
      </c>
      <c r="J11" s="45">
        <v>0.0001</v>
      </c>
      <c r="K11" s="45">
        <v>0.0001</v>
      </c>
    </row>
    <row r="12" spans="1:11" ht="11.25">
      <c r="A12" s="41">
        <v>0.3166</v>
      </c>
      <c r="B12" s="45">
        <v>0.1782</v>
      </c>
      <c r="C12" s="45">
        <v>0.1003</v>
      </c>
      <c r="D12" s="45">
        <v>0.0317</v>
      </c>
      <c r="E12" s="45">
        <v>0.0101</v>
      </c>
      <c r="F12" s="45">
        <v>0.0032</v>
      </c>
      <c r="G12" s="45">
        <v>0.01</v>
      </c>
      <c r="H12" s="45">
        <v>0.0003</v>
      </c>
      <c r="I12" s="45">
        <v>0.0001</v>
      </c>
      <c r="J12" s="45">
        <v>0</v>
      </c>
      <c r="K12" s="45">
        <v>0</v>
      </c>
    </row>
    <row r="13" spans="1:11" ht="11.25">
      <c r="A13" s="41">
        <v>0.2865</v>
      </c>
      <c r="B13" s="45">
        <v>0.1534</v>
      </c>
      <c r="C13" s="45">
        <v>0.0821</v>
      </c>
      <c r="D13" s="45">
        <v>0.0235</v>
      </c>
      <c r="E13" s="45">
        <v>0.0067</v>
      </c>
      <c r="F13" s="45">
        <v>0.0019</v>
      </c>
      <c r="G13" s="45">
        <v>0.0006</v>
      </c>
      <c r="H13" s="45">
        <v>0.0002</v>
      </c>
      <c r="I13" s="45">
        <v>0</v>
      </c>
      <c r="J13" s="45">
        <v>0</v>
      </c>
      <c r="K13" s="45">
        <v>0</v>
      </c>
    </row>
    <row r="14" spans="1:11" ht="11.25">
      <c r="A14" s="41">
        <v>0.2592</v>
      </c>
      <c r="B14" s="45">
        <v>0.132</v>
      </c>
      <c r="C14" s="45">
        <v>0.0672</v>
      </c>
      <c r="D14" s="45">
        <v>0.0174</v>
      </c>
      <c r="E14" s="45">
        <v>0.0045</v>
      </c>
      <c r="F14" s="45">
        <v>0.0012</v>
      </c>
      <c r="G14" s="45">
        <v>0.0003</v>
      </c>
      <c r="H14" s="45">
        <v>0.0001</v>
      </c>
      <c r="I14" s="45">
        <v>0</v>
      </c>
      <c r="J14" s="45">
        <v>0</v>
      </c>
      <c r="K14" s="45">
        <v>0</v>
      </c>
    </row>
    <row r="15" spans="1:11" ht="11.25">
      <c r="A15" s="41">
        <v>0.2346</v>
      </c>
      <c r="B15" s="45">
        <v>0.1136</v>
      </c>
      <c r="C15" s="45">
        <v>0.055</v>
      </c>
      <c r="D15" s="45">
        <v>0.0129</v>
      </c>
      <c r="E15" s="45">
        <v>0.003</v>
      </c>
      <c r="F15" s="45">
        <v>0.0007</v>
      </c>
      <c r="G15" s="45">
        <v>0.0002</v>
      </c>
      <c r="H15" s="45">
        <v>0</v>
      </c>
      <c r="I15" s="45">
        <v>0</v>
      </c>
      <c r="J15" s="45">
        <v>0</v>
      </c>
      <c r="K15" s="45">
        <v>0</v>
      </c>
    </row>
    <row r="16" spans="1:11" ht="11.25">
      <c r="A16" s="41">
        <v>0.2122</v>
      </c>
      <c r="B16" s="45">
        <v>0.0978</v>
      </c>
      <c r="C16" s="45">
        <v>0.045</v>
      </c>
      <c r="D16" s="45">
        <v>0.0096</v>
      </c>
      <c r="E16" s="45">
        <v>0.002</v>
      </c>
      <c r="F16" s="45">
        <v>0.0004</v>
      </c>
      <c r="G16" s="45">
        <v>0.0001</v>
      </c>
      <c r="H16" s="45">
        <v>0</v>
      </c>
      <c r="I16" s="45">
        <v>0</v>
      </c>
      <c r="J16" s="45">
        <v>0</v>
      </c>
      <c r="K16" s="45">
        <v>0</v>
      </c>
    </row>
    <row r="17" spans="1:11" ht="11.25">
      <c r="A17" s="41">
        <v>0.192</v>
      </c>
      <c r="B17" s="45">
        <v>0.0842</v>
      </c>
      <c r="C17" s="45">
        <v>0.0369</v>
      </c>
      <c r="D17" s="45">
        <v>0.0071</v>
      </c>
      <c r="E17" s="45">
        <v>0.0014</v>
      </c>
      <c r="F17" s="45">
        <v>0.0003</v>
      </c>
      <c r="G17" s="45">
        <v>0.0001</v>
      </c>
      <c r="H17" s="45">
        <v>0</v>
      </c>
      <c r="I17" s="45">
        <v>0</v>
      </c>
      <c r="J17" s="45">
        <v>0</v>
      </c>
      <c r="K17" s="45">
        <v>0</v>
      </c>
    </row>
    <row r="18" spans="1:11" ht="11.25">
      <c r="A18" s="41">
        <v>0.1738</v>
      </c>
      <c r="B18" s="45">
        <v>0.0724</v>
      </c>
      <c r="C18" s="45">
        <v>0.0302</v>
      </c>
      <c r="D18" s="45">
        <v>0.0052</v>
      </c>
      <c r="E18" s="45">
        <v>0.0009</v>
      </c>
      <c r="F18" s="45">
        <v>0.0002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1.25">
      <c r="A19" s="41">
        <v>0.1572</v>
      </c>
      <c r="B19" s="45">
        <v>0.0623</v>
      </c>
      <c r="C19" s="45">
        <v>0.0247</v>
      </c>
      <c r="D19" s="45">
        <v>0.0039</v>
      </c>
      <c r="E19" s="45">
        <v>0.0006</v>
      </c>
      <c r="F19" s="45">
        <v>0.0001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11.25">
      <c r="A20" s="41">
        <v>0.1423</v>
      </c>
      <c r="B20" s="45">
        <v>0.0537</v>
      </c>
      <c r="C20" s="45">
        <v>0.0202</v>
      </c>
      <c r="D20" s="45">
        <v>0.0029</v>
      </c>
      <c r="E20" s="45">
        <v>0.0004</v>
      </c>
      <c r="F20" s="45">
        <v>0.0001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</row>
    <row r="21" spans="1:11" s="46" customFormat="1" ht="10.5">
      <c r="A21" s="46" t="s">
        <v>59</v>
      </c>
      <c r="B21" s="46" t="s">
        <v>60</v>
      </c>
      <c r="C21" s="46" t="s">
        <v>61</v>
      </c>
      <c r="D21" s="46" t="s">
        <v>62</v>
      </c>
      <c r="E21" s="46" t="s">
        <v>63</v>
      </c>
      <c r="F21" s="46" t="s">
        <v>64</v>
      </c>
      <c r="G21" s="46" t="s">
        <v>65</v>
      </c>
      <c r="H21" s="46" t="s">
        <v>66</v>
      </c>
      <c r="I21" s="46" t="s">
        <v>67</v>
      </c>
      <c r="J21" s="46" t="s">
        <v>68</v>
      </c>
      <c r="K21" s="46" t="s">
        <v>69</v>
      </c>
    </row>
    <row r="22" spans="1:2" s="49" customFormat="1" ht="11.25">
      <c r="A22" s="47" t="s">
        <v>70</v>
      </c>
      <c r="B22" s="48" t="s">
        <v>71</v>
      </c>
    </row>
    <row r="23" s="48" customFormat="1" ht="11.25">
      <c r="B23" s="48" t="s">
        <v>72</v>
      </c>
    </row>
    <row r="24" s="50" customFormat="1" ht="11.2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Belco Oil &amp;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 Oil &amp; Gas</dc:creator>
  <cp:keywords/>
  <dc:description/>
  <cp:lastModifiedBy>Ann Jenkins</cp:lastModifiedBy>
  <cp:lastPrinted>2003-10-09T09:35:38Z</cp:lastPrinted>
  <dcterms:created xsi:type="dcterms:W3CDTF">1998-12-03T02:24:42Z</dcterms:created>
  <dcterms:modified xsi:type="dcterms:W3CDTF">2004-12-03T02:13:22Z</dcterms:modified>
  <cp:category/>
  <cp:version/>
  <cp:contentType/>
  <cp:contentStatus/>
</cp:coreProperties>
</file>