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firstSheet="1" activeTab="1"/>
  </bookViews>
  <sheets>
    <sheet name="Production by Yr" sheetId="1" r:id="rId1"/>
    <sheet name="Production Curve" sheetId="2" r:id="rId2"/>
    <sheet name="DISCOUNTED CASH FLOW" sheetId="3" r:id="rId3"/>
    <sheet name="DISCOUNT TABLES" sheetId="4" r:id="rId4"/>
  </sheets>
  <definedNames>
    <definedName name="YrCC">'DISCOUNTED CASH FLOW'!#REF!</definedName>
  </definedNames>
  <calcPr fullCalcOnLoad="1"/>
</workbook>
</file>

<file path=xl/sharedStrings.xml><?xml version="1.0" encoding="utf-8"?>
<sst xmlns="http://schemas.openxmlformats.org/spreadsheetml/2006/main" count="67" uniqueCount="65">
  <si>
    <t>Assumptions:</t>
  </si>
  <si>
    <t>Lease Cost</t>
  </si>
  <si>
    <t>Drilling and Location Cost</t>
  </si>
  <si>
    <t>Completion and Stimulation Cost</t>
  </si>
  <si>
    <t>BFIT NET CASH FLOW = REVENUE LESS STATE &amp; LOCAL TAXES, OVERHEAD, OPERATING COSTS, AND INVESTMENTS</t>
  </si>
  <si>
    <t>Lease Equipment Cost</t>
  </si>
  <si>
    <t>Operating Cost per Year</t>
  </si>
  <si>
    <t>Overhead on Investment (Typically 20%)</t>
  </si>
  <si>
    <t>Overhead on Bonus</t>
  </si>
  <si>
    <t>Overhead on Operating Cost</t>
  </si>
  <si>
    <t>Oil Price per Barrel</t>
  </si>
  <si>
    <t>Gas Price per MCFG</t>
  </si>
  <si>
    <t>YEAR</t>
  </si>
  <si>
    <t>GROSS GAS</t>
  </si>
  <si>
    <t>NET GAS</t>
  </si>
  <si>
    <t>OPERATING COST</t>
  </si>
  <si>
    <t>INVESTMENTS</t>
  </si>
  <si>
    <t>NET CASH FLOW</t>
  </si>
  <si>
    <t>CUM CASH FLOW</t>
  </si>
  <si>
    <t>Prospect Fee</t>
  </si>
  <si>
    <t>Working Interest (% Before Pay Out)</t>
  </si>
  <si>
    <t>Net Revenue Interest (% Before Pay Out)</t>
  </si>
  <si>
    <t>8/8 th Percent Net Interest</t>
  </si>
  <si>
    <t>GROSS OIL (BBL)</t>
  </si>
  <si>
    <t>NET OIL (BBL)</t>
  </si>
  <si>
    <t>Tax per gross BBL.</t>
  </si>
  <si>
    <t>Dollars per BBl times Net Rev. Int. times Tax Rate is the "Ad Valorem Tax."</t>
  </si>
  <si>
    <t>Dollars per BBL times Production Tax Rate is the "Production or Severance Tax."</t>
  </si>
  <si>
    <t>OVERHEAD</t>
  </si>
  <si>
    <t>TOTALS:</t>
  </si>
  <si>
    <t>DISCOUNT FACTOR</t>
  </si>
  <si>
    <t>DISCOUNTED CF</t>
  </si>
  <si>
    <t>CUM DCF</t>
  </si>
  <si>
    <t>Severance Tax for Gas.</t>
  </si>
  <si>
    <t>Tax Rates</t>
  </si>
  <si>
    <t>OIL REVENUE</t>
  </si>
  <si>
    <t>OIL TAXES</t>
  </si>
  <si>
    <t>GAS REVENUE</t>
  </si>
  <si>
    <t>GAS TAXES</t>
  </si>
  <si>
    <t>NET GAS CASH FLOW</t>
  </si>
  <si>
    <t>NET OIL CASH FLOW</t>
  </si>
  <si>
    <t>AFTER TAX CASH STREAM</t>
  </si>
  <si>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</si>
  <si>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</si>
  <si>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</si>
  <si>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</si>
  <si>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</si>
  <si>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</si>
  <si>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</si>
  <si>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</si>
  <si>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</si>
  <si>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</si>
  <si>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</si>
  <si>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Cut and paste these these discount factors into the cash flow sheet as desired.</t>
  </si>
  <si>
    <t>The discount factors are calculated by the Annual, Continuous, Uniform Flow method.</t>
  </si>
  <si>
    <t>NOTE:</t>
  </si>
  <si>
    <t>Price &amp; Net Revenue Interest</t>
  </si>
  <si>
    <t>MCFGE with</t>
  </si>
  <si>
    <t>Net Gas of</t>
  </si>
  <si>
    <t>Total All Non Tax Expenses equals a</t>
  </si>
  <si>
    <t>Escalation Rate of Operating Cost  per Year</t>
  </si>
  <si>
    <t>F &amp; D Cost Per Net MCFGE.</t>
  </si>
  <si>
    <t>SIMPLE CASH FLOW ANALYSIS (BFIT, DISCOUNTED)  James Lime Horizontal Model</t>
  </si>
  <si>
    <t>Incuding Workovers</t>
  </si>
  <si>
    <t>50% Discounting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</si>
</sst>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</numFmts>
  <fonts count="32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6.75"/>
      <name val="Arial"/>
      <family val="0"/>
    </font>
    <font>
      <i/>
      <sz val="10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 shrinkToFit="1"/>
    </xf>
    <xf numFmtId="167" fontId="17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2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19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65" fontId="26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 shrinkToFit="1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7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19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19" applyNumberFormat="1" applyFont="1" applyFill="1" applyBorder="1" applyAlignment="1">
      <alignment/>
    </xf>
    <xf numFmtId="10" fontId="16" fillId="3" borderId="3" xfId="19" applyNumberFormat="1" applyFont="1" applyFill="1" applyBorder="1" applyAlignment="1">
      <alignment/>
    </xf>
    <xf numFmtId="10" fontId="11" fillId="4" borderId="2" xfId="0" applyNumberFormat="1" applyFont="1" applyFill="1" applyBorder="1" applyAlignment="1">
      <alignment/>
    </xf>
    <xf numFmtId="10" fontId="11" fillId="4" borderId="2" xfId="19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165" fontId="31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5" fontId="2" fillId="0" borderId="2" xfId="17" applyNumberFormat="1" applyFont="1" applyBorder="1" applyAlignment="1">
      <alignment/>
    </xf>
    <xf numFmtId="165" fontId="2" fillId="2" borderId="2" xfId="0" applyNumberFormat="1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Gas by Year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'DISCOUNTED CASH FLOW'!$G$37:$G$51</c:f>
              <c:numCache>
                <c:ptCount val="20"/>
                <c:pt idx="0">
                  <c:v>3700000</c:v>
                </c:pt>
                <c:pt idx="1">
                  <c:v>9800000</c:v>
                </c:pt>
                <c:pt idx="2">
                  <c:v>5500000</c:v>
                </c:pt>
                <c:pt idx="3">
                  <c:v>2600000</c:v>
                </c:pt>
                <c:pt idx="4">
                  <c:v>2500000</c:v>
                </c:pt>
                <c:pt idx="5">
                  <c:v>1700000</c:v>
                </c:pt>
                <c:pt idx="6">
                  <c:v>1100000</c:v>
                </c:pt>
                <c:pt idx="7">
                  <c:v>800000</c:v>
                </c:pt>
                <c:pt idx="8">
                  <c:v>900000</c:v>
                </c:pt>
                <c:pt idx="9">
                  <c:v>800000</c:v>
                </c:pt>
                <c:pt idx="10">
                  <c:v>700000</c:v>
                </c:pt>
                <c:pt idx="11">
                  <c:v>600000</c:v>
                </c:pt>
                <c:pt idx="12">
                  <c:v>500000</c:v>
                </c:pt>
                <c:pt idx="13">
                  <c:v>400000</c:v>
                </c:pt>
                <c:pt idx="14">
                  <c:v>300000</c:v>
                </c:pt>
                <c:pt idx="15">
                  <c:v>200000</c:v>
                </c:pt>
                <c:pt idx="16">
                  <c:v>150000</c:v>
                </c:pt>
                <c:pt idx="17">
                  <c:v>100000</c:v>
                </c:pt>
                <c:pt idx="18">
                  <c:v>50000</c:v>
                </c:pt>
                <c:pt idx="19">
                  <c:v>50000</c:v>
                </c:pt>
              </c:numCache>
            </c:numRef>
          </c:yVal>
          <c:smooth val="1"/>
        </c:ser>
        <c:axId val="32870061"/>
        <c:axId val="27395094"/>
      </c:scatterChart>
      <c:valAx>
        <c:axId val="3287006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5094"/>
        <c:crosses val="autoZero"/>
        <c:crossBetween val="midCat"/>
        <c:dispUnits/>
      </c:valAx>
      <c:valAx>
        <c:axId val="27395094"/>
        <c:scaling>
          <c:logBase val="10"/>
          <c:orientation val="minMax"/>
          <c:max val="1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MCFGE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Model Gas Decline Curve for James Lime Horizontal Well
Modeled after Trawick G.U. 16 - 6 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75"/>
          <c:w val="0.852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v>Gas Vol PEr Year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'DISCOUNTED CASH FLOW'!$G$37:$G$51</c:f>
              <c:numCache>
                <c:ptCount val="15"/>
                <c:pt idx="0">
                  <c:v>250000</c:v>
                </c:pt>
                <c:pt idx="1">
                  <c:v>156043</c:v>
                </c:pt>
                <c:pt idx="2">
                  <c:v>110678</c:v>
                </c:pt>
                <c:pt idx="3">
                  <c:v>98767</c:v>
                </c:pt>
                <c:pt idx="4">
                  <c:v>93388</c:v>
                </c:pt>
                <c:pt idx="5">
                  <c:v>91192</c:v>
                </c:pt>
                <c:pt idx="6">
                  <c:v>87769</c:v>
                </c:pt>
                <c:pt idx="7">
                  <c:v>84346</c:v>
                </c:pt>
                <c:pt idx="8">
                  <c:v>80923</c:v>
                </c:pt>
                <c:pt idx="9">
                  <c:v>77500</c:v>
                </c:pt>
                <c:pt idx="10">
                  <c:v>74077</c:v>
                </c:pt>
                <c:pt idx="11">
                  <c:v>70654</c:v>
                </c:pt>
                <c:pt idx="12">
                  <c:v>67231</c:v>
                </c:pt>
                <c:pt idx="13">
                  <c:v>63807</c:v>
                </c:pt>
                <c:pt idx="14">
                  <c:v>60384</c:v>
                </c:pt>
              </c:numCache>
            </c:numRef>
          </c:yVal>
          <c:smooth val="1"/>
        </c:ser>
        <c:axId val="45229255"/>
        <c:axId val="4410112"/>
      </c:scatterChart>
      <c:valAx>
        <c:axId val="4522925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112"/>
        <c:crosses val="autoZero"/>
        <c:crossBetween val="midCat"/>
        <c:dispUnits/>
      </c:valAx>
      <c:valAx>
        <c:axId val="4410112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Volumel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45229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CUM DCF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'DISCOUNTED CASH FLOW'!$U$35:$U$51</c:f>
              <c:numCache/>
            </c:numRef>
          </c:xVal>
          <c:yVal>
            <c:numRef>
              <c:f>'DISCOUNTED CASH FLOW'!$V$35:$V$51</c:f>
              <c:numCache/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'DISCOUNTED CASH FLOW'!$Q$35:$Q$51</c:f>
              <c:numCache/>
            </c:numRef>
          </c:xVal>
          <c:yVal>
            <c:numRef>
              <c:f>'DISCOUNTED CASH FLOW'!$R$35:$R$51</c:f>
              <c:numCache/>
            </c:numRef>
          </c:yVal>
          <c:smooth val="1"/>
        </c:ser>
        <c:axId val="39691009"/>
        <c:axId val="21674762"/>
      </c:scatterChart>
      <c:valAx>
        <c:axId val="39691009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674762"/>
        <c:crosses val="autoZero"/>
        <c:crossBetween val="midCat"/>
        <c:dispUnits/>
        <c:majorUnit val="1"/>
      </c:valAx>
      <c:valAx>
        <c:axId val="2167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</cdr:x>
      <cdr:y>0.9295</cdr:y>
    </cdr:from>
    <cdr:to>
      <cdr:x>0.859</cdr:x>
      <cdr:y>0.97525</cdr:y>
    </cdr:to>
    <cdr:sp>
      <cdr:nvSpPr>
        <cdr:cNvPr id="1" name="TextBox 2"/>
        <cdr:cNvSpPr txBox="1">
          <a:spLocks noChangeArrowheads="1"/>
        </cdr:cNvSpPr>
      </cdr:nvSpPr>
      <cdr:spPr>
        <a:xfrm>
          <a:off x="4905375" y="5495925"/>
          <a:ext cx="2543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Cum ~1.5 BCFG in 15 Years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0.072</cdr:y>
    </cdr:from>
    <cdr:to>
      <cdr:x>0.96625</cdr:x>
      <cdr:y>0.11575</cdr:y>
    </cdr:to>
    <cdr:sp>
      <cdr:nvSpPr>
        <cdr:cNvPr id="1" name="TextBox 2"/>
        <cdr:cNvSpPr txBox="1">
          <a:spLocks noChangeArrowheads="1"/>
        </cdr:cNvSpPr>
      </cdr:nvSpPr>
      <cdr:spPr>
        <a:xfrm>
          <a:off x="5819775" y="323850"/>
          <a:ext cx="2200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 Cash Position is about: 3.1 MM$</a:t>
          </a:r>
        </a:p>
      </cdr:txBody>
    </cdr:sp>
  </cdr:relSizeAnchor>
  <cdr:relSizeAnchor xmlns:cdr="http://schemas.openxmlformats.org/drawingml/2006/chartDrawing">
    <cdr:from>
      <cdr:x>0.93625</cdr:x>
      <cdr:y>0.0995</cdr:y>
    </cdr:from>
    <cdr:to>
      <cdr:x>0.966</cdr:x>
      <cdr:y>0.1405</cdr:y>
    </cdr:to>
    <cdr:sp>
      <cdr:nvSpPr>
        <cdr:cNvPr id="2" name="Line 3"/>
        <cdr:cNvSpPr>
          <a:spLocks/>
        </cdr:cNvSpPr>
      </cdr:nvSpPr>
      <cdr:spPr>
        <a:xfrm>
          <a:off x="7772400" y="44767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</xdr:rowOff>
    </xdr:from>
    <xdr:to>
      <xdr:col>21</xdr:col>
      <xdr:colOff>990600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9372600" y="695325"/>
        <a:ext cx="8305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19</xdr:col>
      <xdr:colOff>523875</xdr:colOff>
      <xdr:row>24</xdr:row>
      <xdr:rowOff>66675</xdr:rowOff>
    </xdr:from>
    <xdr:ext cx="1162050" cy="200025"/>
    <xdr:sp>
      <xdr:nvSpPr>
        <xdr:cNvPr id="2" name="TextBox 3"/>
        <xdr:cNvSpPr txBox="1">
          <a:spLocks noChangeArrowheads="1"/>
        </xdr:cNvSpPr>
      </xdr:nvSpPr>
      <xdr:spPr>
        <a:xfrm>
          <a:off x="15868650" y="39909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IROR is about 49%</a:t>
          </a:r>
        </a:p>
      </xdr:txBody>
    </xdr:sp>
    <xdr:clientData/>
  </xdr:oneCellAnchor>
  <xdr:twoCellAnchor>
    <xdr:from>
      <xdr:col>14</xdr:col>
      <xdr:colOff>885825</xdr:colOff>
      <xdr:row>22</xdr:row>
      <xdr:rowOff>142875</xdr:rowOff>
    </xdr:from>
    <xdr:to>
      <xdr:col>15</xdr:col>
      <xdr:colOff>352425</xdr:colOff>
      <xdr:row>25</xdr:row>
      <xdr:rowOff>57150</xdr:rowOff>
    </xdr:to>
    <xdr:sp>
      <xdr:nvSpPr>
        <xdr:cNvPr id="3" name="Line 5"/>
        <xdr:cNvSpPr>
          <a:spLocks/>
        </xdr:cNvSpPr>
      </xdr:nvSpPr>
      <xdr:spPr>
        <a:xfrm flipH="1" flipV="1">
          <a:off x="12134850" y="3743325"/>
          <a:ext cx="485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400050</xdr:colOff>
      <xdr:row>24</xdr:row>
      <xdr:rowOff>142875</xdr:rowOff>
    </xdr:from>
    <xdr:ext cx="2352675" cy="200025"/>
    <xdr:sp>
      <xdr:nvSpPr>
        <xdr:cNvPr id="4" name="TextBox 6"/>
        <xdr:cNvSpPr txBox="1">
          <a:spLocks noChangeArrowheads="1"/>
        </xdr:cNvSpPr>
      </xdr:nvSpPr>
      <xdr:spPr>
        <a:xfrm>
          <a:off x="12668250" y="4067175"/>
          <a:ext cx="2352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Cash Flow with a 50% Discount Factor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5"/>
  <sheetViews>
    <sheetView workbookViewId="0" topLeftCell="A5">
      <selection activeCell="Y34" sqref="Y34"/>
    </sheetView>
  </sheetViews>
  <sheetFormatPr defaultColWidth="9.140625" defaultRowHeight="12.75"/>
  <cols>
    <col min="1" max="1" width="7.8515625" style="6" customWidth="1"/>
    <col min="2" max="2" width="13.421875" style="0" customWidth="1"/>
    <col min="3" max="3" width="11.8515625" style="0" customWidth="1"/>
    <col min="4" max="4" width="11.7109375" style="0" customWidth="1"/>
    <col min="5" max="5" width="11.00390625" style="0" customWidth="1"/>
    <col min="6" max="6" width="12.7109375" style="0" customWidth="1"/>
    <col min="7" max="7" width="11.421875" style="0" customWidth="1"/>
    <col min="8" max="8" width="10.421875" style="31" bestFit="1" customWidth="1"/>
    <col min="9" max="9" width="12.421875" style="31" bestFit="1" customWidth="1"/>
    <col min="10" max="10" width="9.421875" style="31" customWidth="1"/>
    <col min="11" max="11" width="13.7109375" style="18" customWidth="1"/>
    <col min="12" max="12" width="14.57421875" style="0" customWidth="1"/>
    <col min="13" max="13" width="14.140625" style="0" customWidth="1"/>
    <col min="14" max="14" width="14.00390625" style="0" bestFit="1" customWidth="1"/>
    <col min="15" max="15" width="15.28125" style="0" customWidth="1"/>
    <col min="16" max="16" width="16.140625" style="0" customWidth="1"/>
    <col min="17" max="17" width="5.28125" style="6" bestFit="1" customWidth="1"/>
    <col min="18" max="18" width="15.140625" style="0" customWidth="1"/>
    <col min="19" max="19" width="9.57421875" style="41" customWidth="1"/>
    <col min="20" max="20" width="14.8515625" style="6" bestFit="1" customWidth="1"/>
    <col min="21" max="21" width="5.28125" style="6" bestFit="1" customWidth="1"/>
    <col min="22" max="22" width="14.8515625" style="0" bestFit="1" customWidth="1"/>
  </cols>
  <sheetData>
    <row r="2" spans="3:6" ht="15.75">
      <c r="C2" s="1" t="s">
        <v>62</v>
      </c>
      <c r="D2" s="1"/>
      <c r="E2" s="1"/>
      <c r="F2" s="1"/>
    </row>
    <row r="4" ht="12.75">
      <c r="B4" s="2" t="s">
        <v>4</v>
      </c>
    </row>
    <row r="5" ht="12.75"/>
    <row r="6" ht="12.75"/>
    <row r="7" ht="12.75">
      <c r="B7" s="3" t="s">
        <v>0</v>
      </c>
    </row>
    <row r="8" ht="12.75"/>
    <row r="9" spans="2:6" ht="12.75">
      <c r="B9" s="77">
        <v>100000</v>
      </c>
      <c r="C9" s="4" t="s">
        <v>1</v>
      </c>
      <c r="D9" s="4"/>
      <c r="E9" s="4"/>
      <c r="F9" s="4"/>
    </row>
    <row r="10" spans="2:6" ht="12.75">
      <c r="B10" s="77"/>
      <c r="C10" s="4" t="s">
        <v>19</v>
      </c>
      <c r="D10" s="4"/>
      <c r="E10" s="4"/>
      <c r="F10" s="4"/>
    </row>
    <row r="11" spans="2:6" ht="12.75">
      <c r="B11" s="77">
        <v>1000000</v>
      </c>
      <c r="C11" s="4" t="s">
        <v>2</v>
      </c>
      <c r="D11" s="4"/>
      <c r="E11" s="4"/>
      <c r="F11" s="4"/>
    </row>
    <row r="12" spans="2:6" ht="12.75">
      <c r="B12" s="77">
        <v>300000</v>
      </c>
      <c r="C12" s="4" t="s">
        <v>3</v>
      </c>
      <c r="D12" s="4"/>
      <c r="E12" s="4"/>
      <c r="F12" s="4"/>
    </row>
    <row r="13" spans="2:6" ht="12.75">
      <c r="B13" s="77">
        <v>15000</v>
      </c>
      <c r="C13" s="4" t="s">
        <v>5</v>
      </c>
      <c r="D13" s="4"/>
      <c r="E13" s="4"/>
      <c r="F13" s="4"/>
    </row>
    <row r="14" spans="2:6" ht="12.75">
      <c r="B14" s="77">
        <v>9600</v>
      </c>
      <c r="C14" s="4" t="s">
        <v>6</v>
      </c>
      <c r="D14" s="4"/>
      <c r="E14" s="4"/>
      <c r="F14" s="4"/>
    </row>
    <row r="15" spans="2:6" ht="12.75">
      <c r="B15" s="78">
        <v>0.01</v>
      </c>
      <c r="C15" s="4" t="s">
        <v>60</v>
      </c>
      <c r="D15" s="4"/>
      <c r="E15" s="4"/>
      <c r="F15" s="4"/>
    </row>
    <row r="16" spans="2:6" ht="12.75">
      <c r="B16" s="78"/>
      <c r="C16" s="4" t="s">
        <v>7</v>
      </c>
      <c r="D16" s="4"/>
      <c r="E16" s="4"/>
      <c r="F16" s="4"/>
    </row>
    <row r="17" spans="2:6" ht="12.75">
      <c r="B17" s="77"/>
      <c r="C17" s="4" t="s">
        <v>8</v>
      </c>
      <c r="D17" s="4"/>
      <c r="E17" s="4"/>
      <c r="F17" s="4"/>
    </row>
    <row r="18" spans="2:6" ht="12.75">
      <c r="B18" s="78"/>
      <c r="C18" s="4" t="s">
        <v>9</v>
      </c>
      <c r="D18" s="4"/>
      <c r="E18" s="4"/>
      <c r="F18" s="4"/>
    </row>
    <row r="19" spans="2:6" ht="12.75">
      <c r="B19" s="52"/>
      <c r="C19" s="4"/>
      <c r="D19" s="4"/>
      <c r="E19" s="4"/>
      <c r="F19" s="4"/>
    </row>
    <row r="20" spans="2:6" ht="12.75">
      <c r="B20" s="52" t="s">
        <v>56</v>
      </c>
      <c r="C20" s="4"/>
      <c r="D20" s="4"/>
      <c r="E20" s="4"/>
      <c r="F20" s="4"/>
    </row>
    <row r="21" spans="2:6" ht="12.75">
      <c r="B21" s="79">
        <v>30</v>
      </c>
      <c r="C21" s="4" t="s">
        <v>10</v>
      </c>
      <c r="D21" s="4"/>
      <c r="E21" s="4"/>
      <c r="F21" s="4"/>
    </row>
    <row r="22" spans="2:6" ht="12.75">
      <c r="B22" s="79">
        <v>4.25</v>
      </c>
      <c r="C22" s="4" t="s">
        <v>11</v>
      </c>
      <c r="D22" s="4"/>
      <c r="E22" s="4"/>
      <c r="F22" s="4"/>
    </row>
    <row r="23" spans="2:6" ht="12.75">
      <c r="B23" s="80">
        <v>1</v>
      </c>
      <c r="C23" s="4" t="s">
        <v>20</v>
      </c>
      <c r="D23" s="4"/>
      <c r="E23" s="4"/>
      <c r="F23" s="4"/>
    </row>
    <row r="24" spans="2:6" ht="12.75">
      <c r="B24" s="81">
        <v>0.75</v>
      </c>
      <c r="C24" s="4" t="s">
        <v>21</v>
      </c>
      <c r="D24" s="4"/>
      <c r="E24" s="4"/>
      <c r="F24" s="4"/>
    </row>
    <row r="25" spans="2:6" ht="12.75">
      <c r="B25" s="80">
        <f>B24/B23</f>
        <v>0.75</v>
      </c>
      <c r="C25" s="4" t="s">
        <v>22</v>
      </c>
      <c r="D25" s="4"/>
      <c r="E25" s="4"/>
      <c r="F25" s="4"/>
    </row>
    <row r="26" ht="12.75">
      <c r="B26" s="29"/>
    </row>
    <row r="27" ht="12.75">
      <c r="B27" s="30" t="s">
        <v>34</v>
      </c>
    </row>
    <row r="28" spans="1:21" s="21" customFormat="1" ht="11.25">
      <c r="A28" s="20"/>
      <c r="B28" s="82">
        <v>0.046</v>
      </c>
      <c r="C28" s="16" t="s">
        <v>27</v>
      </c>
      <c r="H28" s="32"/>
      <c r="I28" s="32"/>
      <c r="J28" s="32"/>
      <c r="K28" s="66"/>
      <c r="Q28" s="20"/>
      <c r="S28" s="42"/>
      <c r="T28" s="20"/>
      <c r="U28" s="20"/>
    </row>
    <row r="29" spans="1:21" s="21" customFormat="1" ht="11.25">
      <c r="A29" s="20"/>
      <c r="B29" s="82">
        <v>0</v>
      </c>
      <c r="C29" s="17" t="s">
        <v>26</v>
      </c>
      <c r="D29" s="20"/>
      <c r="E29" s="20"/>
      <c r="F29" s="20"/>
      <c r="G29" s="22"/>
      <c r="H29" s="33"/>
      <c r="I29" s="33"/>
      <c r="J29" s="33"/>
      <c r="K29" s="67"/>
      <c r="L29" s="23"/>
      <c r="Q29" s="20"/>
      <c r="S29" s="42"/>
      <c r="T29" s="20"/>
      <c r="U29" s="20"/>
    </row>
    <row r="30" spans="1:21" s="21" customFormat="1" ht="11.25">
      <c r="A30" s="20"/>
      <c r="B30" s="82">
        <f>B28+B29</f>
        <v>0.046</v>
      </c>
      <c r="C30" s="16" t="s">
        <v>25</v>
      </c>
      <c r="H30" s="32"/>
      <c r="I30" s="32"/>
      <c r="J30" s="32"/>
      <c r="K30" s="66"/>
      <c r="Q30" s="20"/>
      <c r="S30" s="42"/>
      <c r="T30" s="20"/>
      <c r="U30" s="20"/>
    </row>
    <row r="31" spans="1:21" s="21" customFormat="1" ht="11.25">
      <c r="A31" s="20"/>
      <c r="B31" s="83"/>
      <c r="C31" s="16" t="s">
        <v>33</v>
      </c>
      <c r="H31" s="32"/>
      <c r="I31" s="32"/>
      <c r="J31" s="32"/>
      <c r="K31" s="66"/>
      <c r="Q31" s="20"/>
      <c r="S31" s="42"/>
      <c r="T31" s="20"/>
      <c r="U31" s="20"/>
    </row>
    <row r="32" ht="12.75"/>
    <row r="33" ht="12.75"/>
    <row r="34" spans="1:22" s="5" customFormat="1" ht="21">
      <c r="A34" s="5" t="s">
        <v>12</v>
      </c>
      <c r="B34" s="5" t="s">
        <v>23</v>
      </c>
      <c r="C34" s="5" t="s">
        <v>24</v>
      </c>
      <c r="D34" s="5" t="s">
        <v>35</v>
      </c>
      <c r="E34" s="5" t="s">
        <v>36</v>
      </c>
      <c r="F34" s="5" t="s">
        <v>40</v>
      </c>
      <c r="G34" s="5" t="s">
        <v>13</v>
      </c>
      <c r="H34" s="34" t="s">
        <v>14</v>
      </c>
      <c r="I34" s="34" t="s">
        <v>37</v>
      </c>
      <c r="J34" s="34" t="s">
        <v>38</v>
      </c>
      <c r="K34" s="68" t="s">
        <v>39</v>
      </c>
      <c r="L34" s="5" t="s">
        <v>41</v>
      </c>
      <c r="M34" s="5" t="s">
        <v>15</v>
      </c>
      <c r="N34" s="5" t="s">
        <v>28</v>
      </c>
      <c r="O34" s="5" t="s">
        <v>16</v>
      </c>
      <c r="P34" s="5" t="s">
        <v>17</v>
      </c>
      <c r="Q34" s="5" t="s">
        <v>12</v>
      </c>
      <c r="R34" s="5" t="s">
        <v>18</v>
      </c>
      <c r="S34" s="39" t="s">
        <v>30</v>
      </c>
      <c r="T34" s="5" t="s">
        <v>31</v>
      </c>
      <c r="U34" s="5" t="s">
        <v>12</v>
      </c>
      <c r="V34" s="5" t="s">
        <v>32</v>
      </c>
    </row>
    <row r="35" spans="1:22" ht="13.5" thickBot="1">
      <c r="A35" s="3">
        <v>0</v>
      </c>
      <c r="B35" s="7"/>
      <c r="C35" s="8"/>
      <c r="D35" s="8"/>
      <c r="E35" s="8"/>
      <c r="F35" s="8"/>
      <c r="G35" s="9"/>
      <c r="H35" s="35"/>
      <c r="I35" s="35"/>
      <c r="J35" s="35"/>
      <c r="K35" s="69"/>
      <c r="L35" s="10"/>
      <c r="N35" s="45">
        <f>B17</f>
        <v>0</v>
      </c>
      <c r="O35" s="45">
        <f>B9+B10</f>
        <v>100000</v>
      </c>
      <c r="P35" s="19">
        <f>-(N35+O35)</f>
        <v>-100000</v>
      </c>
      <c r="Q35" s="3">
        <v>0</v>
      </c>
      <c r="R35" s="24">
        <f>P35</f>
        <v>-100000</v>
      </c>
      <c r="S35" s="41">
        <v>1</v>
      </c>
      <c r="T35" s="38">
        <f>P35*S35</f>
        <v>-100000</v>
      </c>
      <c r="U35" s="3">
        <v>0</v>
      </c>
      <c r="V35" s="24">
        <f>T35</f>
        <v>-100000</v>
      </c>
    </row>
    <row r="36" spans="1:22" ht="13.5" thickBot="1">
      <c r="A36" s="3">
        <v>0.5</v>
      </c>
      <c r="B36" s="12"/>
      <c r="C36" s="11"/>
      <c r="D36" s="11"/>
      <c r="E36" s="11"/>
      <c r="F36" s="11"/>
      <c r="G36" s="13"/>
      <c r="H36" s="35"/>
      <c r="I36" s="35"/>
      <c r="J36" s="35"/>
      <c r="K36" s="69"/>
      <c r="L36" s="10"/>
      <c r="N36" s="45">
        <f>O36*B16</f>
        <v>0</v>
      </c>
      <c r="O36" s="45">
        <f>B11+B12+B13</f>
        <v>1315000</v>
      </c>
      <c r="P36" s="19">
        <f>-(N36+O36)</f>
        <v>-1315000</v>
      </c>
      <c r="Q36" s="3">
        <v>0.5</v>
      </c>
      <c r="R36" s="53">
        <f>P36+R35</f>
        <v>-1415000</v>
      </c>
      <c r="S36" s="41">
        <v>1</v>
      </c>
      <c r="T36" s="38">
        <f>P36*S36</f>
        <v>-1315000</v>
      </c>
      <c r="U36" s="3">
        <v>0.5</v>
      </c>
      <c r="V36" s="24">
        <f aca="true" t="shared" si="0" ref="V36:V51">T36+V35</f>
        <v>-1415000</v>
      </c>
    </row>
    <row r="37" spans="1:24" ht="12.75">
      <c r="A37" s="3">
        <v>1</v>
      </c>
      <c r="B37" s="12">
        <f>G37/1000</f>
        <v>250</v>
      </c>
      <c r="C37" s="54">
        <f>B37*B$25</f>
        <v>187.5</v>
      </c>
      <c r="D37" s="25">
        <f>C37*$B$21</f>
        <v>5625</v>
      </c>
      <c r="E37" s="60">
        <f>D37*$B$30</f>
        <v>258.75</v>
      </c>
      <c r="F37" s="25">
        <f>D37-E37</f>
        <v>5366.25</v>
      </c>
      <c r="G37" s="14">
        <v>250000</v>
      </c>
      <c r="H37" s="57">
        <f>G37*B$25</f>
        <v>187500</v>
      </c>
      <c r="I37" s="36">
        <f>H37*$B$22</f>
        <v>796875</v>
      </c>
      <c r="J37" s="63">
        <f>I37*$B$31</f>
        <v>0</v>
      </c>
      <c r="K37" s="70">
        <f>I37-J37</f>
        <v>796875</v>
      </c>
      <c r="L37" s="15">
        <f>F37+K37</f>
        <v>802241.25</v>
      </c>
      <c r="M37" s="18">
        <f>B14</f>
        <v>9600</v>
      </c>
      <c r="N37" s="18">
        <f aca="true" t="shared" si="1" ref="N37:N51">M37*B$18</f>
        <v>0</v>
      </c>
      <c r="O37" s="15"/>
      <c r="P37" s="24">
        <f>L37-M37-N37-O37</f>
        <v>792641.25</v>
      </c>
      <c r="Q37" s="3">
        <v>1</v>
      </c>
      <c r="R37" s="24">
        <f>P37+R36</f>
        <v>-622358.75</v>
      </c>
      <c r="S37" s="46">
        <v>0.7788</v>
      </c>
      <c r="T37" s="38">
        <f>P37*S37</f>
        <v>617309.0055000001</v>
      </c>
      <c r="U37" s="3">
        <v>1</v>
      </c>
      <c r="V37" s="24">
        <f t="shared" si="0"/>
        <v>-797690.9944999999</v>
      </c>
      <c r="X37" s="41"/>
    </row>
    <row r="38" spans="1:24" ht="12.75">
      <c r="A38" s="3">
        <v>2</v>
      </c>
      <c r="B38" s="12">
        <f aca="true" t="shared" si="2" ref="B38:B51">G38/1000</f>
        <v>156.043</v>
      </c>
      <c r="C38" s="55">
        <f>B38*B$25</f>
        <v>117.03225</v>
      </c>
      <c r="D38" s="25">
        <f>C38*$B$21</f>
        <v>3510.9675</v>
      </c>
      <c r="E38" s="60">
        <f aca="true" t="shared" si="3" ref="E38:E51">D38*$B$30</f>
        <v>161.504505</v>
      </c>
      <c r="F38" s="25">
        <f aca="true" t="shared" si="4" ref="F38:F51">D38-E38</f>
        <v>3349.4629950000003</v>
      </c>
      <c r="G38" s="14">
        <v>156043</v>
      </c>
      <c r="H38" s="35">
        <f aca="true" t="shared" si="5" ref="H38:H51">G38*B$25</f>
        <v>117032.25</v>
      </c>
      <c r="I38" s="36">
        <f aca="true" t="shared" si="6" ref="I38:I51">H38*$B$22</f>
        <v>497387.0625</v>
      </c>
      <c r="J38" s="63">
        <f aca="true" t="shared" si="7" ref="J38:J51">I38*$B$31</f>
        <v>0</v>
      </c>
      <c r="K38" s="70">
        <f aca="true" t="shared" si="8" ref="K38:K51">I38-J38</f>
        <v>497387.0625</v>
      </c>
      <c r="L38" s="15">
        <f aca="true" t="shared" si="9" ref="L38:L51">F38+K38</f>
        <v>500736.525495</v>
      </c>
      <c r="M38" s="18">
        <f aca="true" t="shared" si="10" ref="M38:M51">M37*B$15+M37</f>
        <v>9696</v>
      </c>
      <c r="N38" s="18">
        <f t="shared" si="1"/>
        <v>0</v>
      </c>
      <c r="O38" s="15"/>
      <c r="P38" s="24">
        <f aca="true" t="shared" si="11" ref="P38:P51">L38-M38-N38-O38</f>
        <v>491040.525495</v>
      </c>
      <c r="Q38" s="3">
        <v>2</v>
      </c>
      <c r="R38" s="24">
        <f aca="true" t="shared" si="12" ref="R38:R51">P38+R37</f>
        <v>-131318.224505</v>
      </c>
      <c r="S38" s="46">
        <v>0.4724</v>
      </c>
      <c r="T38" s="38">
        <f aca="true" t="shared" si="13" ref="T38:T51">P38*S37</f>
        <v>382422.36125550605</v>
      </c>
      <c r="U38" s="3">
        <v>2</v>
      </c>
      <c r="V38" s="24">
        <f t="shared" si="0"/>
        <v>-415268.63324449386</v>
      </c>
      <c r="X38" s="41"/>
    </row>
    <row r="39" spans="1:24" ht="12.75">
      <c r="A39" s="3">
        <v>3</v>
      </c>
      <c r="B39" s="12">
        <f t="shared" si="2"/>
        <v>110.678</v>
      </c>
      <c r="C39" s="55">
        <f aca="true" t="shared" si="14" ref="C39:C51">B39*B$25</f>
        <v>83.0085</v>
      </c>
      <c r="D39" s="25">
        <f aca="true" t="shared" si="15" ref="D39:D51">C39*$B$21</f>
        <v>2490.255</v>
      </c>
      <c r="E39" s="60">
        <f t="shared" si="3"/>
        <v>114.55173</v>
      </c>
      <c r="F39" s="25">
        <f t="shared" si="4"/>
        <v>2375.70327</v>
      </c>
      <c r="G39" s="14">
        <v>110678</v>
      </c>
      <c r="H39" s="35">
        <f t="shared" si="5"/>
        <v>83008.5</v>
      </c>
      <c r="I39" s="36">
        <f t="shared" si="6"/>
        <v>352786.125</v>
      </c>
      <c r="J39" s="63">
        <f t="shared" si="7"/>
        <v>0</v>
      </c>
      <c r="K39" s="70">
        <f t="shared" si="8"/>
        <v>352786.125</v>
      </c>
      <c r="L39" s="15">
        <f t="shared" si="9"/>
        <v>355161.82827</v>
      </c>
      <c r="M39" s="18">
        <f t="shared" si="10"/>
        <v>9792.96</v>
      </c>
      <c r="N39" s="18">
        <f t="shared" si="1"/>
        <v>0</v>
      </c>
      <c r="O39" s="15"/>
      <c r="P39" s="24">
        <f t="shared" si="11"/>
        <v>345368.86827</v>
      </c>
      <c r="Q39" s="3">
        <v>3</v>
      </c>
      <c r="R39" s="24">
        <f t="shared" si="12"/>
        <v>214050.643765</v>
      </c>
      <c r="S39" s="46">
        <v>0.2865</v>
      </c>
      <c r="T39" s="38">
        <f t="shared" si="13"/>
        <v>163152.253370748</v>
      </c>
      <c r="U39" s="3">
        <v>3</v>
      </c>
      <c r="V39" s="24">
        <f t="shared" si="0"/>
        <v>-252116.37987374587</v>
      </c>
      <c r="X39" s="41"/>
    </row>
    <row r="40" spans="1:24" ht="12.75">
      <c r="A40" s="3">
        <v>4</v>
      </c>
      <c r="B40" s="12">
        <f t="shared" si="2"/>
        <v>98.767</v>
      </c>
      <c r="C40" s="55">
        <f t="shared" si="14"/>
        <v>74.07525</v>
      </c>
      <c r="D40" s="25">
        <f t="shared" si="15"/>
        <v>2222.2574999999997</v>
      </c>
      <c r="E40" s="60">
        <f t="shared" si="3"/>
        <v>102.22384499999998</v>
      </c>
      <c r="F40" s="25">
        <f t="shared" si="4"/>
        <v>2120.0336549999997</v>
      </c>
      <c r="G40" s="14">
        <v>98767</v>
      </c>
      <c r="H40" s="35">
        <f t="shared" si="5"/>
        <v>74075.25</v>
      </c>
      <c r="I40" s="36">
        <f t="shared" si="6"/>
        <v>314819.8125</v>
      </c>
      <c r="J40" s="63">
        <f t="shared" si="7"/>
        <v>0</v>
      </c>
      <c r="K40" s="70">
        <f t="shared" si="8"/>
        <v>314819.8125</v>
      </c>
      <c r="L40" s="15">
        <f t="shared" si="9"/>
        <v>316939.846155</v>
      </c>
      <c r="M40" s="18">
        <f t="shared" si="10"/>
        <v>9890.889599999999</v>
      </c>
      <c r="N40" s="18">
        <f t="shared" si="1"/>
        <v>0</v>
      </c>
      <c r="O40" s="85"/>
      <c r="P40" s="24">
        <f t="shared" si="11"/>
        <v>307048.956555</v>
      </c>
      <c r="Q40" s="3">
        <v>4</v>
      </c>
      <c r="R40" s="24">
        <f t="shared" si="12"/>
        <v>521099.60031999997</v>
      </c>
      <c r="S40" s="46">
        <v>0.1738</v>
      </c>
      <c r="T40" s="38">
        <f t="shared" si="13"/>
        <v>87969.52605300749</v>
      </c>
      <c r="U40" s="3">
        <v>4</v>
      </c>
      <c r="V40" s="24">
        <f t="shared" si="0"/>
        <v>-164146.85382073838</v>
      </c>
      <c r="X40" s="41"/>
    </row>
    <row r="41" spans="1:24" ht="12.75">
      <c r="A41" s="3">
        <v>5</v>
      </c>
      <c r="B41" s="12">
        <f t="shared" si="2"/>
        <v>93.388</v>
      </c>
      <c r="C41" s="55">
        <f t="shared" si="14"/>
        <v>70.041</v>
      </c>
      <c r="D41" s="25">
        <f t="shared" si="15"/>
        <v>2101.23</v>
      </c>
      <c r="E41" s="60">
        <f t="shared" si="3"/>
        <v>96.65658</v>
      </c>
      <c r="F41" s="25">
        <f t="shared" si="4"/>
        <v>2004.57342</v>
      </c>
      <c r="G41" s="14">
        <v>93388</v>
      </c>
      <c r="H41" s="35">
        <f t="shared" si="5"/>
        <v>70041</v>
      </c>
      <c r="I41" s="36">
        <f t="shared" si="6"/>
        <v>297674.25</v>
      </c>
      <c r="J41" s="63">
        <f t="shared" si="7"/>
        <v>0</v>
      </c>
      <c r="K41" s="70">
        <f t="shared" si="8"/>
        <v>297674.25</v>
      </c>
      <c r="L41" s="15">
        <f t="shared" si="9"/>
        <v>299678.82342</v>
      </c>
      <c r="M41" s="18">
        <f t="shared" si="10"/>
        <v>9989.798496</v>
      </c>
      <c r="N41" s="18">
        <f t="shared" si="1"/>
        <v>0</v>
      </c>
      <c r="O41" s="15"/>
      <c r="P41" s="24">
        <f t="shared" si="11"/>
        <v>289689.02492399997</v>
      </c>
      <c r="Q41" s="3">
        <v>5</v>
      </c>
      <c r="R41" s="24">
        <f t="shared" si="12"/>
        <v>810788.625244</v>
      </c>
      <c r="S41" s="46">
        <v>0.1054</v>
      </c>
      <c r="T41" s="38">
        <f t="shared" si="13"/>
        <v>50347.9525317912</v>
      </c>
      <c r="U41" s="3">
        <v>5</v>
      </c>
      <c r="V41" s="24">
        <f t="shared" si="0"/>
        <v>-113798.90128894718</v>
      </c>
      <c r="X41" s="41"/>
    </row>
    <row r="42" spans="1:24" ht="12.75">
      <c r="A42" s="3">
        <v>6</v>
      </c>
      <c r="B42" s="12">
        <f t="shared" si="2"/>
        <v>91.192</v>
      </c>
      <c r="C42" s="55">
        <f t="shared" si="14"/>
        <v>68.39399999999999</v>
      </c>
      <c r="D42" s="25">
        <f t="shared" si="15"/>
        <v>2051.8199999999997</v>
      </c>
      <c r="E42" s="60">
        <f t="shared" si="3"/>
        <v>94.38371999999998</v>
      </c>
      <c r="F42" s="25">
        <f t="shared" si="4"/>
        <v>1957.4362799999997</v>
      </c>
      <c r="G42" s="14">
        <v>91192</v>
      </c>
      <c r="H42" s="35">
        <f t="shared" si="5"/>
        <v>68394</v>
      </c>
      <c r="I42" s="36">
        <f t="shared" si="6"/>
        <v>290674.5</v>
      </c>
      <c r="J42" s="63">
        <f t="shared" si="7"/>
        <v>0</v>
      </c>
      <c r="K42" s="70">
        <f t="shared" si="8"/>
        <v>290674.5</v>
      </c>
      <c r="L42" s="15">
        <f t="shared" si="9"/>
        <v>292631.93628</v>
      </c>
      <c r="M42" s="18">
        <f t="shared" si="10"/>
        <v>10089.69648096</v>
      </c>
      <c r="N42" s="18">
        <f t="shared" si="1"/>
        <v>0</v>
      </c>
      <c r="O42" s="15"/>
      <c r="P42" s="24">
        <f t="shared" si="11"/>
        <v>282542.23979904</v>
      </c>
      <c r="Q42" s="3">
        <v>6</v>
      </c>
      <c r="R42" s="24">
        <f t="shared" si="12"/>
        <v>1093330.86504304</v>
      </c>
      <c r="S42" s="46">
        <v>0.0639</v>
      </c>
      <c r="T42" s="38">
        <f t="shared" si="13"/>
        <v>29779.952074818815</v>
      </c>
      <c r="U42" s="3">
        <v>6</v>
      </c>
      <c r="V42" s="24">
        <f t="shared" si="0"/>
        <v>-84018.94921412837</v>
      </c>
      <c r="X42" s="41"/>
    </row>
    <row r="43" spans="1:24" ht="12.75">
      <c r="A43" s="3">
        <v>7</v>
      </c>
      <c r="B43" s="12">
        <f t="shared" si="2"/>
        <v>87.769</v>
      </c>
      <c r="C43" s="55">
        <f t="shared" si="14"/>
        <v>65.82675</v>
      </c>
      <c r="D43" s="25">
        <f t="shared" si="15"/>
        <v>1974.8025000000002</v>
      </c>
      <c r="E43" s="60">
        <f t="shared" si="3"/>
        <v>90.84091500000001</v>
      </c>
      <c r="F43" s="25">
        <f t="shared" si="4"/>
        <v>1883.9615850000002</v>
      </c>
      <c r="G43" s="14">
        <v>87769</v>
      </c>
      <c r="H43" s="35">
        <f t="shared" si="5"/>
        <v>65826.75</v>
      </c>
      <c r="I43" s="36">
        <f t="shared" si="6"/>
        <v>279763.6875</v>
      </c>
      <c r="J43" s="63">
        <f t="shared" si="7"/>
        <v>0</v>
      </c>
      <c r="K43" s="70">
        <f t="shared" si="8"/>
        <v>279763.6875</v>
      </c>
      <c r="L43" s="15">
        <f t="shared" si="9"/>
        <v>281647.649085</v>
      </c>
      <c r="M43" s="18">
        <f t="shared" si="10"/>
        <v>10190.5934457696</v>
      </c>
      <c r="N43" s="18">
        <f t="shared" si="1"/>
        <v>0</v>
      </c>
      <c r="O43" s="15"/>
      <c r="P43" s="24">
        <f t="shared" si="11"/>
        <v>271457.05563923036</v>
      </c>
      <c r="Q43" s="3">
        <v>7</v>
      </c>
      <c r="R43" s="24">
        <f t="shared" si="12"/>
        <v>1364787.9206822703</v>
      </c>
      <c r="S43" s="46">
        <v>0.0388</v>
      </c>
      <c r="T43" s="38">
        <f t="shared" si="13"/>
        <v>17346.10585534682</v>
      </c>
      <c r="U43" s="3">
        <v>7</v>
      </c>
      <c r="V43" s="24">
        <f t="shared" si="0"/>
        <v>-66672.84335878155</v>
      </c>
      <c r="X43" s="41"/>
    </row>
    <row r="44" spans="1:24" ht="12.75">
      <c r="A44" s="3">
        <v>8</v>
      </c>
      <c r="B44" s="12">
        <f t="shared" si="2"/>
        <v>84.346</v>
      </c>
      <c r="C44" s="55">
        <f t="shared" si="14"/>
        <v>63.2595</v>
      </c>
      <c r="D44" s="25">
        <f t="shared" si="15"/>
        <v>1897.785</v>
      </c>
      <c r="E44" s="60">
        <f t="shared" si="3"/>
        <v>87.29811000000001</v>
      </c>
      <c r="F44" s="25">
        <f t="shared" si="4"/>
        <v>1810.4868900000001</v>
      </c>
      <c r="G44" s="14">
        <v>84346</v>
      </c>
      <c r="H44" s="35">
        <f t="shared" si="5"/>
        <v>63259.5</v>
      </c>
      <c r="I44" s="36">
        <f t="shared" si="6"/>
        <v>268852.875</v>
      </c>
      <c r="J44" s="63">
        <f t="shared" si="7"/>
        <v>0</v>
      </c>
      <c r="K44" s="70">
        <f t="shared" si="8"/>
        <v>268852.875</v>
      </c>
      <c r="L44" s="15">
        <f t="shared" si="9"/>
        <v>270663.36189</v>
      </c>
      <c r="M44" s="18">
        <f t="shared" si="10"/>
        <v>10292.499380227297</v>
      </c>
      <c r="N44" s="18">
        <f t="shared" si="1"/>
        <v>0</v>
      </c>
      <c r="O44" s="15"/>
      <c r="P44" s="24">
        <f t="shared" si="11"/>
        <v>260370.8625097727</v>
      </c>
      <c r="Q44" s="3">
        <v>8</v>
      </c>
      <c r="R44" s="24">
        <f t="shared" si="12"/>
        <v>1625158.783192043</v>
      </c>
      <c r="S44" s="46">
        <v>0.0235</v>
      </c>
      <c r="T44" s="38">
        <f t="shared" si="13"/>
        <v>10102.389465379181</v>
      </c>
      <c r="U44" s="3">
        <v>8</v>
      </c>
      <c r="V44" s="24">
        <f t="shared" si="0"/>
        <v>-56570.45389340237</v>
      </c>
      <c r="X44" s="41"/>
    </row>
    <row r="45" spans="1:24" ht="12.75">
      <c r="A45" s="3">
        <v>9</v>
      </c>
      <c r="B45" s="12">
        <f t="shared" si="2"/>
        <v>80.923</v>
      </c>
      <c r="C45" s="55">
        <f t="shared" si="14"/>
        <v>60.69225</v>
      </c>
      <c r="D45" s="25">
        <f t="shared" si="15"/>
        <v>1820.7675</v>
      </c>
      <c r="E45" s="60">
        <f t="shared" si="3"/>
        <v>83.75530499999999</v>
      </c>
      <c r="F45" s="25">
        <f t="shared" si="4"/>
        <v>1737.012195</v>
      </c>
      <c r="G45" s="14">
        <v>80923</v>
      </c>
      <c r="H45" s="35">
        <f t="shared" si="5"/>
        <v>60692.25</v>
      </c>
      <c r="I45" s="36">
        <f t="shared" si="6"/>
        <v>257942.0625</v>
      </c>
      <c r="J45" s="63">
        <f t="shared" si="7"/>
        <v>0</v>
      </c>
      <c r="K45" s="70">
        <f t="shared" si="8"/>
        <v>257942.0625</v>
      </c>
      <c r="L45" s="15">
        <f t="shared" si="9"/>
        <v>259679.074695</v>
      </c>
      <c r="M45" s="18">
        <f t="shared" si="10"/>
        <v>10395.42437402957</v>
      </c>
      <c r="N45" s="18">
        <f t="shared" si="1"/>
        <v>0</v>
      </c>
      <c r="O45" s="15"/>
      <c r="P45" s="24">
        <f t="shared" si="11"/>
        <v>249283.65032097042</v>
      </c>
      <c r="Q45" s="3">
        <v>9</v>
      </c>
      <c r="R45" s="24">
        <f t="shared" si="12"/>
        <v>1874442.4335130134</v>
      </c>
      <c r="S45" s="46">
        <v>0.0143</v>
      </c>
      <c r="T45" s="38">
        <f t="shared" si="13"/>
        <v>5858.165782542805</v>
      </c>
      <c r="U45" s="3">
        <v>9</v>
      </c>
      <c r="V45" s="24">
        <f t="shared" si="0"/>
        <v>-50712.28811085957</v>
      </c>
      <c r="X45" s="41"/>
    </row>
    <row r="46" spans="1:24" ht="12.75">
      <c r="A46" s="3">
        <v>10</v>
      </c>
      <c r="B46" s="12">
        <f t="shared" si="2"/>
        <v>77.5</v>
      </c>
      <c r="C46" s="55">
        <f t="shared" si="14"/>
        <v>58.125</v>
      </c>
      <c r="D46" s="25">
        <f t="shared" si="15"/>
        <v>1743.75</v>
      </c>
      <c r="E46" s="60">
        <f t="shared" si="3"/>
        <v>80.2125</v>
      </c>
      <c r="F46" s="25">
        <f t="shared" si="4"/>
        <v>1663.5375</v>
      </c>
      <c r="G46" s="14">
        <v>77500</v>
      </c>
      <c r="H46" s="35">
        <f t="shared" si="5"/>
        <v>58125</v>
      </c>
      <c r="I46" s="36">
        <f t="shared" si="6"/>
        <v>247031.25</v>
      </c>
      <c r="J46" s="63">
        <f t="shared" si="7"/>
        <v>0</v>
      </c>
      <c r="K46" s="70">
        <f t="shared" si="8"/>
        <v>247031.25</v>
      </c>
      <c r="L46" s="15">
        <f t="shared" si="9"/>
        <v>248694.7875</v>
      </c>
      <c r="M46" s="18">
        <f t="shared" si="10"/>
        <v>10499.378617769866</v>
      </c>
      <c r="N46" s="18">
        <f t="shared" si="1"/>
        <v>0</v>
      </c>
      <c r="O46" s="15"/>
      <c r="P46" s="24">
        <f t="shared" si="11"/>
        <v>238195.40888223014</v>
      </c>
      <c r="Q46" s="3">
        <v>10</v>
      </c>
      <c r="R46" s="24">
        <f t="shared" si="12"/>
        <v>2112637.8423952437</v>
      </c>
      <c r="S46" s="46">
        <v>0.0087</v>
      </c>
      <c r="T46" s="38">
        <f t="shared" si="13"/>
        <v>3406.1943470158913</v>
      </c>
      <c r="U46" s="3">
        <v>10</v>
      </c>
      <c r="V46" s="24">
        <f t="shared" si="0"/>
        <v>-47306.09376384367</v>
      </c>
      <c r="X46" s="41"/>
    </row>
    <row r="47" spans="1:24" ht="12.75">
      <c r="A47" s="3">
        <v>11</v>
      </c>
      <c r="B47" s="12">
        <f t="shared" si="2"/>
        <v>74.077</v>
      </c>
      <c r="C47" s="55">
        <f t="shared" si="14"/>
        <v>55.55775</v>
      </c>
      <c r="D47" s="25">
        <f t="shared" si="15"/>
        <v>1666.7325</v>
      </c>
      <c r="E47" s="60">
        <f t="shared" si="3"/>
        <v>76.669695</v>
      </c>
      <c r="F47" s="25">
        <f t="shared" si="4"/>
        <v>1590.062805</v>
      </c>
      <c r="G47" s="14">
        <v>74077</v>
      </c>
      <c r="H47" s="35">
        <f t="shared" si="5"/>
        <v>55557.75</v>
      </c>
      <c r="I47" s="36">
        <f t="shared" si="6"/>
        <v>236120.4375</v>
      </c>
      <c r="J47" s="63">
        <f t="shared" si="7"/>
        <v>0</v>
      </c>
      <c r="K47" s="70">
        <f t="shared" si="8"/>
        <v>236120.4375</v>
      </c>
      <c r="L47" s="15">
        <f t="shared" si="9"/>
        <v>237710.500305</v>
      </c>
      <c r="M47" s="18">
        <f t="shared" si="10"/>
        <v>10604.372403947564</v>
      </c>
      <c r="N47" s="18">
        <f t="shared" si="1"/>
        <v>0</v>
      </c>
      <c r="O47" s="15"/>
      <c r="P47" s="24">
        <f t="shared" si="11"/>
        <v>227106.12790105242</v>
      </c>
      <c r="Q47" s="3">
        <v>11</v>
      </c>
      <c r="R47" s="24">
        <f t="shared" si="12"/>
        <v>2339743.9702962963</v>
      </c>
      <c r="S47" s="46">
        <v>0.0052</v>
      </c>
      <c r="T47" s="38">
        <f t="shared" si="13"/>
        <v>1975.8233127391559</v>
      </c>
      <c r="U47" s="3">
        <v>11</v>
      </c>
      <c r="V47" s="24">
        <f t="shared" si="0"/>
        <v>-45330.270451104516</v>
      </c>
      <c r="X47" s="41"/>
    </row>
    <row r="48" spans="1:24" ht="12.75">
      <c r="A48" s="3">
        <v>12</v>
      </c>
      <c r="B48" s="12">
        <f t="shared" si="2"/>
        <v>70.654</v>
      </c>
      <c r="C48" s="55">
        <f t="shared" si="14"/>
        <v>52.9905</v>
      </c>
      <c r="D48" s="25">
        <f t="shared" si="15"/>
        <v>1589.715</v>
      </c>
      <c r="E48" s="60">
        <f t="shared" si="3"/>
        <v>73.12688999999999</v>
      </c>
      <c r="F48" s="25">
        <f t="shared" si="4"/>
        <v>1516.58811</v>
      </c>
      <c r="G48" s="14">
        <v>70654</v>
      </c>
      <c r="H48" s="35">
        <f t="shared" si="5"/>
        <v>52990.5</v>
      </c>
      <c r="I48" s="36">
        <f t="shared" si="6"/>
        <v>225209.625</v>
      </c>
      <c r="J48" s="63">
        <f t="shared" si="7"/>
        <v>0</v>
      </c>
      <c r="K48" s="70">
        <f t="shared" si="8"/>
        <v>225209.625</v>
      </c>
      <c r="L48" s="15">
        <f t="shared" si="9"/>
        <v>226726.21311</v>
      </c>
      <c r="M48" s="18">
        <f t="shared" si="10"/>
        <v>10710.416127987039</v>
      </c>
      <c r="N48" s="18">
        <f t="shared" si="1"/>
        <v>0</v>
      </c>
      <c r="O48" s="15"/>
      <c r="P48" s="24">
        <f t="shared" si="11"/>
        <v>216015.79698201298</v>
      </c>
      <c r="Q48" s="3">
        <v>12</v>
      </c>
      <c r="R48" s="24">
        <f t="shared" si="12"/>
        <v>2555759.7672783094</v>
      </c>
      <c r="S48" s="46">
        <v>0.0032</v>
      </c>
      <c r="T48" s="38">
        <f t="shared" si="13"/>
        <v>1123.2821443064674</v>
      </c>
      <c r="U48" s="3">
        <v>12</v>
      </c>
      <c r="V48" s="24">
        <f t="shared" si="0"/>
        <v>-44206.98830679805</v>
      </c>
      <c r="X48" s="41"/>
    </row>
    <row r="49" spans="1:24" ht="12.75">
      <c r="A49" s="3">
        <v>13</v>
      </c>
      <c r="B49" s="12">
        <f t="shared" si="2"/>
        <v>67.231</v>
      </c>
      <c r="C49" s="55">
        <f t="shared" si="14"/>
        <v>50.423249999999996</v>
      </c>
      <c r="D49" s="25">
        <f t="shared" si="15"/>
        <v>1512.6974999999998</v>
      </c>
      <c r="E49" s="60">
        <f t="shared" si="3"/>
        <v>69.58408499999999</v>
      </c>
      <c r="F49" s="25">
        <f t="shared" si="4"/>
        <v>1443.1134149999998</v>
      </c>
      <c r="G49" s="14">
        <v>67231</v>
      </c>
      <c r="H49" s="35">
        <f t="shared" si="5"/>
        <v>50423.25</v>
      </c>
      <c r="I49" s="36">
        <f t="shared" si="6"/>
        <v>214298.8125</v>
      </c>
      <c r="J49" s="63">
        <f t="shared" si="7"/>
        <v>0</v>
      </c>
      <c r="K49" s="70">
        <f t="shared" si="8"/>
        <v>214298.8125</v>
      </c>
      <c r="L49" s="15">
        <f t="shared" si="9"/>
        <v>215741.925915</v>
      </c>
      <c r="M49" s="18">
        <f t="shared" si="10"/>
        <v>10817.52028926691</v>
      </c>
      <c r="N49" s="18">
        <f t="shared" si="1"/>
        <v>0</v>
      </c>
      <c r="O49" s="15"/>
      <c r="P49" s="24">
        <f t="shared" si="11"/>
        <v>204924.40562573308</v>
      </c>
      <c r="Q49" s="3">
        <v>13</v>
      </c>
      <c r="R49" s="24">
        <f t="shared" si="12"/>
        <v>2760684.1729040425</v>
      </c>
      <c r="S49" s="46">
        <v>0.0019</v>
      </c>
      <c r="T49" s="38">
        <f t="shared" si="13"/>
        <v>655.758098002346</v>
      </c>
      <c r="U49" s="3">
        <v>13</v>
      </c>
      <c r="V49" s="24">
        <f t="shared" si="0"/>
        <v>-43551.2302087957</v>
      </c>
      <c r="X49" s="41"/>
    </row>
    <row r="50" spans="1:24" ht="13.5" thickBot="1">
      <c r="A50" s="3">
        <v>14</v>
      </c>
      <c r="B50" s="12">
        <f t="shared" si="2"/>
        <v>63.807</v>
      </c>
      <c r="C50" s="55">
        <f t="shared" si="14"/>
        <v>47.85525</v>
      </c>
      <c r="D50" s="25">
        <f t="shared" si="15"/>
        <v>1435.6575</v>
      </c>
      <c r="E50" s="60">
        <f t="shared" si="3"/>
        <v>66.040245</v>
      </c>
      <c r="F50" s="25">
        <f t="shared" si="4"/>
        <v>1369.6172550000001</v>
      </c>
      <c r="G50" s="14">
        <v>63807</v>
      </c>
      <c r="H50" s="35">
        <f t="shared" si="5"/>
        <v>47855.25</v>
      </c>
      <c r="I50" s="36">
        <f t="shared" si="6"/>
        <v>203384.8125</v>
      </c>
      <c r="J50" s="63">
        <f t="shared" si="7"/>
        <v>0</v>
      </c>
      <c r="K50" s="70">
        <f t="shared" si="8"/>
        <v>203384.8125</v>
      </c>
      <c r="L50" s="15">
        <f t="shared" si="9"/>
        <v>204754.429755</v>
      </c>
      <c r="M50" s="18">
        <f t="shared" si="10"/>
        <v>10925.695492159579</v>
      </c>
      <c r="N50" s="18">
        <f t="shared" si="1"/>
        <v>0</v>
      </c>
      <c r="O50" s="15"/>
      <c r="P50" s="24">
        <f t="shared" si="11"/>
        <v>193828.73426284041</v>
      </c>
      <c r="Q50" s="3">
        <v>14</v>
      </c>
      <c r="R50" s="24">
        <f t="shared" si="12"/>
        <v>2954512.907166883</v>
      </c>
      <c r="S50" s="46">
        <v>0.0012</v>
      </c>
      <c r="T50" s="38">
        <f t="shared" si="13"/>
        <v>368.2745950993968</v>
      </c>
      <c r="U50" s="3">
        <v>14</v>
      </c>
      <c r="V50" s="24">
        <f t="shared" si="0"/>
        <v>-43182.9556136963</v>
      </c>
      <c r="X50" s="41"/>
    </row>
    <row r="51" spans="1:24" ht="13.5" thickBot="1">
      <c r="A51" s="3">
        <v>15</v>
      </c>
      <c r="B51" s="12">
        <f t="shared" si="2"/>
        <v>60.384</v>
      </c>
      <c r="C51" s="55">
        <f t="shared" si="14"/>
        <v>45.288</v>
      </c>
      <c r="D51" s="25">
        <f t="shared" si="15"/>
        <v>1358.6399999999999</v>
      </c>
      <c r="E51" s="60">
        <f t="shared" si="3"/>
        <v>62.49743999999999</v>
      </c>
      <c r="F51" s="25">
        <f t="shared" si="4"/>
        <v>1296.1425599999998</v>
      </c>
      <c r="G51" s="14">
        <v>60384</v>
      </c>
      <c r="H51" s="35">
        <f t="shared" si="5"/>
        <v>45288</v>
      </c>
      <c r="I51" s="36">
        <f t="shared" si="6"/>
        <v>192474</v>
      </c>
      <c r="J51" s="63">
        <f t="shared" si="7"/>
        <v>0</v>
      </c>
      <c r="K51" s="70">
        <f t="shared" si="8"/>
        <v>192474</v>
      </c>
      <c r="L51" s="15">
        <f t="shared" si="9"/>
        <v>193770.14256</v>
      </c>
      <c r="M51" s="18">
        <f t="shared" si="10"/>
        <v>11034.952447081174</v>
      </c>
      <c r="N51" s="18">
        <f t="shared" si="1"/>
        <v>0</v>
      </c>
      <c r="O51" s="15"/>
      <c r="P51" s="24">
        <f t="shared" si="11"/>
        <v>182735.19011291885</v>
      </c>
      <c r="Q51" s="3">
        <v>15</v>
      </c>
      <c r="R51" s="53">
        <f t="shared" si="12"/>
        <v>3137248.097279802</v>
      </c>
      <c r="S51" s="46">
        <v>0.0007</v>
      </c>
      <c r="T51" s="38">
        <f t="shared" si="13"/>
        <v>219.2822281355026</v>
      </c>
      <c r="U51" s="3">
        <v>15</v>
      </c>
      <c r="V51" s="24">
        <f t="shared" si="0"/>
        <v>-42963.673385560796</v>
      </c>
      <c r="X51" s="41"/>
    </row>
    <row r="52" spans="3:10" ht="13.5" thickBot="1">
      <c r="C52" s="56"/>
      <c r="E52" s="61"/>
      <c r="G52" s="31"/>
      <c r="H52" s="58"/>
      <c r="J52" s="64"/>
    </row>
    <row r="53" spans="1:22" s="27" customFormat="1" ht="14.25" thickBot="1">
      <c r="A53" s="86" t="s">
        <v>29</v>
      </c>
      <c r="B53" s="28">
        <f>SUM(B35:B51)</f>
        <v>1466.7590000000002</v>
      </c>
      <c r="C53" s="28">
        <f>SUM(C35:C51)</f>
        <v>1100.0692499999998</v>
      </c>
      <c r="D53" s="27">
        <f>SUM(D35:D51)</f>
        <v>33002.0775</v>
      </c>
      <c r="E53" s="62">
        <f>SUM(E37:E51)</f>
        <v>1518.0955649999999</v>
      </c>
      <c r="F53" s="44">
        <f>SUM(F37:F51)</f>
        <v>31483.981935</v>
      </c>
      <c r="G53" s="76">
        <f>SUM(G37:G51)</f>
        <v>1466759</v>
      </c>
      <c r="H53" s="59">
        <f>SUM(H37:H51)</f>
        <v>1100069.25</v>
      </c>
      <c r="I53" s="43">
        <f>SUM(I37:I51)</f>
        <v>4675294.3125</v>
      </c>
      <c r="J53" s="65">
        <f>SUM(J37:J51)</f>
        <v>0</v>
      </c>
      <c r="K53" s="44">
        <f>SUM(K37:K51)</f>
        <v>4675294.3125</v>
      </c>
      <c r="L53" s="27">
        <f>SUM(L37:L51)</f>
        <v>4706778.294435</v>
      </c>
      <c r="M53" s="27">
        <f>SUM(M37:M51)</f>
        <v>154530.1971551986</v>
      </c>
      <c r="N53" s="27">
        <f>SUM(N37:N51)</f>
        <v>0</v>
      </c>
      <c r="O53" s="27">
        <f>SUM(O35:O51)</f>
        <v>1415000</v>
      </c>
      <c r="P53" s="84">
        <f>SUM(P35:P51)</f>
        <v>3137248.097279802</v>
      </c>
      <c r="Q53" s="26"/>
      <c r="S53" s="40" t="s">
        <v>64</v>
      </c>
      <c r="T53" s="26"/>
      <c r="U53" s="26"/>
      <c r="V53" s="37"/>
    </row>
    <row r="54" ht="12.75">
      <c r="O54" s="87" t="s">
        <v>63</v>
      </c>
    </row>
    <row r="55" spans="2:10" ht="12.75">
      <c r="B55" s="74" t="s">
        <v>58</v>
      </c>
      <c r="C55" s="71">
        <f>C53*6+H53</f>
        <v>1106669.6655</v>
      </c>
      <c r="D55" s="75" t="s">
        <v>57</v>
      </c>
      <c r="E55" s="88">
        <f>M53+N53+O53</f>
        <v>1569530.1971551985</v>
      </c>
      <c r="F55" s="72" t="s">
        <v>59</v>
      </c>
      <c r="I55" s="89">
        <f>E55/C55</f>
        <v>1.418246335003748</v>
      </c>
      <c r="J55" s="73" t="s">
        <v>61</v>
      </c>
    </row>
  </sheetData>
  <printOptions/>
  <pageMargins left="0.25" right="0.25" top="0.5" bottom="0.5" header="0.5" footer="0.5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5" sqref="D1:D15"/>
    </sheetView>
  </sheetViews>
  <sheetFormatPr defaultColWidth="9.140625" defaultRowHeight="12.75"/>
  <cols>
    <col min="1" max="16384" width="9.140625" style="46" customWidth="1"/>
  </cols>
  <sheetData>
    <row r="1" spans="1:11" ht="11.25">
      <c r="A1" s="42">
        <v>0.9512</v>
      </c>
      <c r="B1" s="46">
        <v>0.9277</v>
      </c>
      <c r="C1" s="46">
        <v>0.9048</v>
      </c>
      <c r="D1" s="46">
        <v>0.8607</v>
      </c>
      <c r="E1" s="46">
        <v>0.8187</v>
      </c>
      <c r="F1" s="46">
        <v>0.7788</v>
      </c>
      <c r="G1" s="46">
        <v>0.7408</v>
      </c>
      <c r="H1" s="46">
        <v>0.7047</v>
      </c>
      <c r="I1" s="46">
        <v>0.6703</v>
      </c>
      <c r="J1" s="46">
        <v>0.6376</v>
      </c>
      <c r="K1" s="46">
        <v>0.6065</v>
      </c>
    </row>
    <row r="2" spans="1:11" ht="11.25">
      <c r="A2" s="42">
        <v>0.8607</v>
      </c>
      <c r="B2" s="46">
        <v>0.7985</v>
      </c>
      <c r="C2" s="46">
        <v>0.7408</v>
      </c>
      <c r="D2" s="46">
        <v>0.6376</v>
      </c>
      <c r="E2" s="46">
        <v>0.5488</v>
      </c>
      <c r="F2" s="46">
        <v>0.4724</v>
      </c>
      <c r="G2" s="46">
        <v>0.4066</v>
      </c>
      <c r="H2" s="46">
        <v>0.3499</v>
      </c>
      <c r="I2" s="46">
        <v>0.3012</v>
      </c>
      <c r="J2" s="46">
        <v>0.2592</v>
      </c>
      <c r="K2" s="46">
        <v>0.2231</v>
      </c>
    </row>
    <row r="3" spans="1:11" ht="11.25">
      <c r="A3" s="42">
        <v>0.7788</v>
      </c>
      <c r="B3" s="46">
        <v>0.6873</v>
      </c>
      <c r="C3" s="46">
        <v>0.6065</v>
      </c>
      <c r="D3" s="46">
        <v>0.4724</v>
      </c>
      <c r="E3" s="46">
        <v>0.3679</v>
      </c>
      <c r="F3" s="46">
        <v>0.2865</v>
      </c>
      <c r="G3" s="46">
        <v>0.2231</v>
      </c>
      <c r="H3" s="46">
        <v>0.1738</v>
      </c>
      <c r="I3" s="46">
        <v>0.1353</v>
      </c>
      <c r="J3" s="46">
        <v>0.1054</v>
      </c>
      <c r="K3" s="46">
        <v>0.0821</v>
      </c>
    </row>
    <row r="4" spans="1:11" ht="11.25">
      <c r="A4" s="42">
        <v>0.7047</v>
      </c>
      <c r="B4" s="46">
        <v>0.5916</v>
      </c>
      <c r="C4" s="46">
        <v>0.4966</v>
      </c>
      <c r="D4" s="46">
        <v>0.3499</v>
      </c>
      <c r="E4" s="46">
        <v>0.2466</v>
      </c>
      <c r="F4" s="46">
        <v>0.1738</v>
      </c>
      <c r="G4" s="46">
        <v>0.1225</v>
      </c>
      <c r="H4" s="46">
        <v>0.0863</v>
      </c>
      <c r="I4" s="46">
        <v>0.0608</v>
      </c>
      <c r="J4" s="46">
        <v>0.0429</v>
      </c>
      <c r="K4" s="46">
        <v>0.0302</v>
      </c>
    </row>
    <row r="5" spans="1:11" ht="11.25">
      <c r="A5" s="42">
        <v>0.6376</v>
      </c>
      <c r="B5" s="46">
        <v>0.5092</v>
      </c>
      <c r="C5" s="46">
        <v>0.4066</v>
      </c>
      <c r="D5" s="46">
        <v>0.2592</v>
      </c>
      <c r="E5" s="46">
        <v>0.1653</v>
      </c>
      <c r="F5" s="46">
        <v>0.1054</v>
      </c>
      <c r="G5" s="46">
        <v>0.0672</v>
      </c>
      <c r="H5" s="46">
        <v>0.0429</v>
      </c>
      <c r="I5" s="46">
        <v>0.0273</v>
      </c>
      <c r="J5" s="46">
        <v>0.0174</v>
      </c>
      <c r="K5" s="46">
        <v>0.0111</v>
      </c>
    </row>
    <row r="6" spans="1:11" ht="11.25">
      <c r="A6" s="42">
        <v>0.5769</v>
      </c>
      <c r="B6" s="46">
        <v>0.4382</v>
      </c>
      <c r="C6" s="46">
        <v>0.03329</v>
      </c>
      <c r="D6" s="46">
        <v>0.192</v>
      </c>
      <c r="E6" s="46">
        <v>0.1108</v>
      </c>
      <c r="F6" s="46">
        <v>0.0639</v>
      </c>
      <c r="G6" s="46">
        <v>0.0369</v>
      </c>
      <c r="H6" s="46">
        <v>0.0213</v>
      </c>
      <c r="I6" s="46">
        <v>0.0123</v>
      </c>
      <c r="J6" s="46">
        <v>0.0071</v>
      </c>
      <c r="K6" s="46">
        <v>0.0111</v>
      </c>
    </row>
    <row r="7" spans="1:11" ht="11.25">
      <c r="A7" s="42">
        <v>0.522</v>
      </c>
      <c r="B7" s="46">
        <v>0.3772</v>
      </c>
      <c r="C7" s="46">
        <v>0.2725</v>
      </c>
      <c r="D7" s="46">
        <v>0.1423</v>
      </c>
      <c r="E7" s="46">
        <v>0.0743</v>
      </c>
      <c r="F7" s="46">
        <v>0.0388</v>
      </c>
      <c r="G7" s="46">
        <v>0.0202</v>
      </c>
      <c r="H7" s="46">
        <v>0.0106</v>
      </c>
      <c r="I7" s="46">
        <v>0.0055</v>
      </c>
      <c r="J7" s="46">
        <v>0.0029</v>
      </c>
      <c r="K7" s="46">
        <v>0.0041</v>
      </c>
    </row>
    <row r="8" spans="1:11" ht="11.25">
      <c r="A8" s="42">
        <v>0.4724</v>
      </c>
      <c r="B8" s="46">
        <v>0.3247</v>
      </c>
      <c r="C8" s="46">
        <v>0.2231</v>
      </c>
      <c r="D8" s="46">
        <v>0.1054</v>
      </c>
      <c r="E8" s="46">
        <v>0.0498</v>
      </c>
      <c r="F8" s="46">
        <v>0.0235</v>
      </c>
      <c r="G8" s="46">
        <v>0.0111</v>
      </c>
      <c r="H8" s="46">
        <v>0.0052</v>
      </c>
      <c r="I8" s="46">
        <v>0.0025</v>
      </c>
      <c r="J8" s="46">
        <v>0.0012</v>
      </c>
      <c r="K8" s="46">
        <v>0.0015</v>
      </c>
    </row>
    <row r="9" spans="1:11" ht="11.25">
      <c r="A9" s="42">
        <v>0.4274</v>
      </c>
      <c r="B9" s="46">
        <v>0.2794</v>
      </c>
      <c r="C9" s="46">
        <v>0.1827</v>
      </c>
      <c r="D9" s="46">
        <v>0.0781</v>
      </c>
      <c r="E9" s="46">
        <v>0.0334</v>
      </c>
      <c r="F9" s="46">
        <v>0.0143</v>
      </c>
      <c r="G9" s="46">
        <v>0.0061</v>
      </c>
      <c r="H9" s="46">
        <v>0.0026</v>
      </c>
      <c r="I9" s="46">
        <v>0.0011</v>
      </c>
      <c r="J9" s="46">
        <v>0.0005</v>
      </c>
      <c r="K9" s="46">
        <v>0.0006</v>
      </c>
    </row>
    <row r="10" spans="1:11" ht="11.25">
      <c r="A10" s="42">
        <v>0.3867</v>
      </c>
      <c r="B10" s="46">
        <v>0.2405</v>
      </c>
      <c r="C10" s="46">
        <v>0.1496</v>
      </c>
      <c r="D10" s="46">
        <v>0.0578</v>
      </c>
      <c r="E10" s="46">
        <v>0.0224</v>
      </c>
      <c r="F10" s="46">
        <v>0.0087</v>
      </c>
      <c r="G10" s="46">
        <v>0.0033</v>
      </c>
      <c r="H10" s="46">
        <v>0.0013</v>
      </c>
      <c r="I10" s="46">
        <v>0.0005</v>
      </c>
      <c r="J10" s="46">
        <v>0.0002</v>
      </c>
      <c r="K10" s="46">
        <v>0.0002</v>
      </c>
    </row>
    <row r="11" spans="1:11" ht="11.25">
      <c r="A11" s="42">
        <v>0.3499</v>
      </c>
      <c r="B11" s="46">
        <v>0.207</v>
      </c>
      <c r="C11" s="46">
        <v>0.1225</v>
      </c>
      <c r="D11" s="46">
        <v>0.0429</v>
      </c>
      <c r="E11" s="46">
        <v>0.015</v>
      </c>
      <c r="F11" s="46">
        <v>0.0052</v>
      </c>
      <c r="G11" s="46">
        <v>0.0018</v>
      </c>
      <c r="H11" s="46">
        <v>0.0006</v>
      </c>
      <c r="I11" s="46">
        <v>0.0002</v>
      </c>
      <c r="J11" s="46">
        <v>0.0001</v>
      </c>
      <c r="K11" s="46">
        <v>0.0001</v>
      </c>
    </row>
    <row r="12" spans="1:11" ht="11.25">
      <c r="A12" s="42">
        <v>0.3166</v>
      </c>
      <c r="B12" s="46">
        <v>0.1782</v>
      </c>
      <c r="C12" s="46">
        <v>0.1003</v>
      </c>
      <c r="D12" s="46">
        <v>0.0317</v>
      </c>
      <c r="E12" s="46">
        <v>0.0101</v>
      </c>
      <c r="F12" s="46">
        <v>0.0032</v>
      </c>
      <c r="G12" s="46">
        <v>0.01</v>
      </c>
      <c r="H12" s="46">
        <v>0.0003</v>
      </c>
      <c r="I12" s="46">
        <v>0.0001</v>
      </c>
      <c r="J12" s="46">
        <v>0</v>
      </c>
      <c r="K12" s="46">
        <v>0</v>
      </c>
    </row>
    <row r="13" spans="1:11" ht="11.25">
      <c r="A13" s="42">
        <v>0.2865</v>
      </c>
      <c r="B13" s="46">
        <v>0.1534</v>
      </c>
      <c r="C13" s="46">
        <v>0.0821</v>
      </c>
      <c r="D13" s="46">
        <v>0.0235</v>
      </c>
      <c r="E13" s="46">
        <v>0.0067</v>
      </c>
      <c r="F13" s="46">
        <v>0.0019</v>
      </c>
      <c r="G13" s="46">
        <v>0.0006</v>
      </c>
      <c r="H13" s="46">
        <v>0.0002</v>
      </c>
      <c r="I13" s="46">
        <v>0</v>
      </c>
      <c r="J13" s="46">
        <v>0</v>
      </c>
      <c r="K13" s="46">
        <v>0</v>
      </c>
    </row>
    <row r="14" spans="1:11" ht="11.25">
      <c r="A14" s="42">
        <v>0.2592</v>
      </c>
      <c r="B14" s="46">
        <v>0.132</v>
      </c>
      <c r="C14" s="46">
        <v>0.0672</v>
      </c>
      <c r="D14" s="46">
        <v>0.0174</v>
      </c>
      <c r="E14" s="46">
        <v>0.0045</v>
      </c>
      <c r="F14" s="46">
        <v>0.0012</v>
      </c>
      <c r="G14" s="46">
        <v>0.0003</v>
      </c>
      <c r="H14" s="46">
        <v>0.0001</v>
      </c>
      <c r="I14" s="46">
        <v>0</v>
      </c>
      <c r="J14" s="46">
        <v>0</v>
      </c>
      <c r="K14" s="46">
        <v>0</v>
      </c>
    </row>
    <row r="15" spans="1:11" ht="11.25">
      <c r="A15" s="42">
        <v>0.2346</v>
      </c>
      <c r="B15" s="46">
        <v>0.1136</v>
      </c>
      <c r="C15" s="46">
        <v>0.055</v>
      </c>
      <c r="D15" s="46">
        <v>0.0129</v>
      </c>
      <c r="E15" s="46">
        <v>0.003</v>
      </c>
      <c r="F15" s="46">
        <v>0.0007</v>
      </c>
      <c r="G15" s="46">
        <v>0.0002</v>
      </c>
      <c r="H15" s="46">
        <v>0</v>
      </c>
      <c r="I15" s="46">
        <v>0</v>
      </c>
      <c r="J15" s="46">
        <v>0</v>
      </c>
      <c r="K15" s="46">
        <v>0</v>
      </c>
    </row>
    <row r="16" spans="1:11" ht="11.25">
      <c r="A16" s="42">
        <v>0.2122</v>
      </c>
      <c r="B16" s="46">
        <v>0.0978</v>
      </c>
      <c r="C16" s="46">
        <v>0.045</v>
      </c>
      <c r="D16" s="46">
        <v>0.0096</v>
      </c>
      <c r="E16" s="46">
        <v>0.002</v>
      </c>
      <c r="F16" s="46">
        <v>0.0004</v>
      </c>
      <c r="G16" s="46">
        <v>0.0001</v>
      </c>
      <c r="H16" s="46">
        <v>0</v>
      </c>
      <c r="I16" s="46">
        <v>0</v>
      </c>
      <c r="J16" s="46">
        <v>0</v>
      </c>
      <c r="K16" s="46">
        <v>0</v>
      </c>
    </row>
    <row r="17" spans="1:11" ht="11.25">
      <c r="A17" s="42">
        <v>0.192</v>
      </c>
      <c r="B17" s="46">
        <v>0.0842</v>
      </c>
      <c r="C17" s="46">
        <v>0.0369</v>
      </c>
      <c r="D17" s="46">
        <v>0.0071</v>
      </c>
      <c r="E17" s="46">
        <v>0.0014</v>
      </c>
      <c r="F17" s="46">
        <v>0.0003</v>
      </c>
      <c r="G17" s="46">
        <v>0.0001</v>
      </c>
      <c r="H17" s="46">
        <v>0</v>
      </c>
      <c r="I17" s="46">
        <v>0</v>
      </c>
      <c r="J17" s="46">
        <v>0</v>
      </c>
      <c r="K17" s="46">
        <v>0</v>
      </c>
    </row>
    <row r="18" spans="1:11" ht="11.25">
      <c r="A18" s="42">
        <v>0.1738</v>
      </c>
      <c r="B18" s="46">
        <v>0.0724</v>
      </c>
      <c r="C18" s="46">
        <v>0.0302</v>
      </c>
      <c r="D18" s="46">
        <v>0.0052</v>
      </c>
      <c r="E18" s="46">
        <v>0.0009</v>
      </c>
      <c r="F18" s="46">
        <v>0.0002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1.25">
      <c r="A19" s="42">
        <v>0.1572</v>
      </c>
      <c r="B19" s="46">
        <v>0.0623</v>
      </c>
      <c r="C19" s="46">
        <v>0.0247</v>
      </c>
      <c r="D19" s="46">
        <v>0.0039</v>
      </c>
      <c r="E19" s="46">
        <v>0.0006</v>
      </c>
      <c r="F19" s="46">
        <v>0.0001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1.25">
      <c r="A20" s="42">
        <v>0.1423</v>
      </c>
      <c r="B20" s="46">
        <v>0.0537</v>
      </c>
      <c r="C20" s="46">
        <v>0.0202</v>
      </c>
      <c r="D20" s="46">
        <v>0.0029</v>
      </c>
      <c r="E20" s="46">
        <v>0.0004</v>
      </c>
      <c r="F20" s="46">
        <v>0.0001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s="47" customFormat="1" ht="10.5">
      <c r="A21" s="47" t="s">
        <v>42</v>
      </c>
      <c r="B21" s="47" t="s">
        <v>43</v>
      </c>
      <c r="C21" s="47" t="s">
        <v>44</v>
      </c>
      <c r="D21" s="47" t="s">
        <v>45</v>
      </c>
      <c r="E21" s="47" t="s">
        <v>46</v>
      </c>
      <c r="F21" s="47" t="s">
        <v>47</v>
      </c>
      <c r="G21" s="47" t="s">
        <v>48</v>
      </c>
      <c r="H21" s="47" t="s">
        <v>49</v>
      </c>
      <c r="I21" s="47" t="s">
        <v>50</v>
      </c>
      <c r="J21" s="47" t="s">
        <v>51</v>
      </c>
      <c r="K21" s="47" t="s">
        <v>52</v>
      </c>
    </row>
    <row r="22" spans="1:2" s="50" customFormat="1" ht="11.25">
      <c r="A22" s="48" t="s">
        <v>55</v>
      </c>
      <c r="B22" s="49" t="s">
        <v>53</v>
      </c>
    </row>
    <row r="23" s="49" customFormat="1" ht="11.25">
      <c r="B23" s="49" t="s">
        <v>54</v>
      </c>
    </row>
    <row r="24" s="51" customFormat="1" ht="11.25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Belco Oil &amp;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Belco Oil &amp; Gas</dc:creator>
  <cp:keywords/>
  <dc:description/>
  <cp:lastModifiedBy>Dee Jenkins</cp:lastModifiedBy>
  <cp:lastPrinted>1999-10-11T20:58:14Z</cp:lastPrinted>
  <dcterms:created xsi:type="dcterms:W3CDTF">1998-12-03T02:24:42Z</dcterms:created>
  <dcterms:modified xsi:type="dcterms:W3CDTF">2004-11-17T02:48:32Z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